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2" activeTab="2"/>
  </bookViews>
  <sheets>
    <sheet name="ВПР" sheetId="1" state="hidden" r:id="rId1"/>
    <sheet name="Молоко" sheetId="2" state="hidden" r:id="rId2"/>
    <sheet name="Перевод." sheetId="3" r:id="rId3"/>
  </sheets>
  <definedNames/>
  <calcPr fullCalcOnLoad="1"/>
</workbook>
</file>

<file path=xl/sharedStrings.xml><?xml version="1.0" encoding="utf-8"?>
<sst xmlns="http://schemas.openxmlformats.org/spreadsheetml/2006/main" count="133" uniqueCount="98">
  <si>
    <t>Экран-мониторинг готовности муниципальных образований Ульяновской области                                                                                                           к весенне-полевым работам</t>
  </si>
  <si>
    <t>Муниципальное образование</t>
  </si>
  <si>
    <t>Семена (тонн)</t>
  </si>
  <si>
    <t>Удобрения (тонн)</t>
  </si>
  <si>
    <t>Дизельное топливо (тонн)</t>
  </si>
  <si>
    <t>Ремонт техники      (% готовности)</t>
  </si>
  <si>
    <t>Потреб.</t>
  </si>
  <si>
    <t xml:space="preserve">Имеется </t>
  </si>
  <si>
    <t>%</t>
  </si>
  <si>
    <t>Имеется</t>
  </si>
  <si>
    <t>Трактора</t>
  </si>
  <si>
    <t>с/х инвентарь</t>
  </si>
  <si>
    <t>Базарносызганский район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</si>
  <si>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</si>
  <si>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</si>
  <si>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</si>
  <si>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</si>
  <si>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</si>
  <si>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</si>
  <si>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</si>
  <si>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</si>
  <si>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</si>
  <si>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</si>
  <si>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</si>
  <si>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</si>
  <si>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</si>
  <si>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</si>
  <si>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</si>
  <si>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</si>
  <si>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</si>
  <si>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</si>
  <si>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</si>
  <si>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</si>
  <si>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</si>
  <si>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2012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</si>
  <si>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</si>
  <si>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</si>
  <si>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</si>
  <si>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Поголовье коров (гол.)</t>
  </si>
  <si>
    <t>Валовой надой (тонн)</t>
  </si>
  <si>
    <t xml:space="preserve">Средний надой  </t>
  </si>
  <si>
    <t>Закупка молока у населения, т</t>
  </si>
  <si>
    <t>было на 01.01. 2013</t>
  </si>
  <si>
    <t>на прошед.и тек.</t>
  </si>
  <si>
    <t>за сутки на 1</t>
  </si>
  <si>
    <t>с начала года</t>
  </si>
  <si>
    <t>за день</t>
  </si>
  <si>
    <t>дату 2013 г.</t>
  </si>
  <si>
    <t>с начала  года</t>
  </si>
  <si>
    <t>Факт</t>
  </si>
  <si>
    <t>Реализовано</t>
  </si>
  <si>
    <t xml:space="preserve"> корову  (кг)</t>
  </si>
  <si>
    <t>07.05</t>
  </si>
  <si>
    <t>08.05</t>
  </si>
  <si>
    <t>2013 г.</t>
  </si>
  <si>
    <t>2012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</si>
  <si>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</si>
  <si>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</si>
  <si>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</si>
  <si>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</si>
  <si>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</si>
  <si>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</si>
  <si>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</si>
  <si>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</si>
  <si>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</si>
  <si>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</si>
  <si>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</si>
  <si>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</si>
  <si>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</si>
  <si>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</si>
  <si>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</si>
  <si>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</si>
  <si>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</si>
  <si>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</si>
  <si>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</si>
  <si>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 </t>
  </si>
  <si>
    <t xml:space="preserve">Цильнинский </t>
  </si>
  <si>
    <t>Чердаклинский</t>
  </si>
  <si>
    <t>г.Ульяновск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</si>
  <si>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</si>
  <si>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ИТОГО:</t>
  </si>
  <si>
    <t xml:space="preserve">                                      Оперативная информация по переводу скота СХП и КФХ в зимние помещения
по состоянию на ________</t>
  </si>
  <si>
    <t>Наименование районов</t>
  </si>
  <si>
    <t>Коровы</t>
  </si>
  <si>
    <t>Примечание</t>
  </si>
  <si>
    <t>Молодняк к.р.с.</t>
  </si>
  <si>
    <t>наличие</t>
  </si>
  <si>
    <t>переведено</t>
  </si>
  <si>
    <t xml:space="preserve">  %</t>
  </si>
  <si>
    <t xml:space="preserve">   %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</si>
  <si>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</si>
  <si>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</si>
  <si>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</si>
  <si>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</si>
  <si>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</si>
  <si>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</si>
  <si>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АгропромпаркБаратаевка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</si>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</sst>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;[Red]0.0"/>
    <numFmt numFmtId="166" formatCode="[&lt;=0]##0.00;##0"/>
    <numFmt numFmtId="167" formatCode="[&lt;=0]##0;##0"/>
  </numFmts>
  <fonts count="44">
    <font>
      <sz val="10"/>
      <name val="Arial Cyr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vertical="top" wrapText="1"/>
      <protection/>
    </xf>
    <xf numFmtId="3" fontId="3" fillId="0" borderId="19" xfId="0" applyNumberFormat="1" applyFont="1" applyBorder="1" applyAlignment="1">
      <alignment horizontal="center"/>
    </xf>
    <xf numFmtId="0" fontId="3" fillId="0" borderId="20" xfId="52" applyFont="1" applyBorder="1" applyAlignment="1">
      <alignment horizontal="center" vertical="top" wrapText="1"/>
      <protection/>
    </xf>
    <xf numFmtId="1" fontId="3" fillId="0" borderId="21" xfId="52" applyNumberFormat="1" applyFont="1" applyBorder="1" applyAlignment="1">
      <alignment horizontal="center" vertical="top" wrapText="1"/>
      <protection/>
    </xf>
    <xf numFmtId="0" fontId="3" fillId="0" borderId="19" xfId="0" applyNumberFormat="1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23" xfId="52" applyFont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center" vertical="top" wrapText="1"/>
      <protection/>
    </xf>
    <xf numFmtId="1" fontId="3" fillId="0" borderId="25" xfId="52" applyNumberFormat="1" applyFont="1" applyBorder="1" applyAlignment="1">
      <alignment horizontal="center" vertical="top" wrapText="1"/>
      <protection/>
    </xf>
    <xf numFmtId="1" fontId="3" fillId="0" borderId="26" xfId="52" applyNumberFormat="1" applyFont="1" applyBorder="1" applyAlignment="1">
      <alignment horizontal="center" vertical="top" wrapText="1"/>
      <protection/>
    </xf>
    <xf numFmtId="0" fontId="3" fillId="0" borderId="27" xfId="52" applyFont="1" applyBorder="1" applyAlignment="1">
      <alignment vertical="top" wrapText="1"/>
      <protection/>
    </xf>
    <xf numFmtId="3" fontId="3" fillId="0" borderId="28" xfId="0" applyNumberFormat="1" applyFont="1" applyBorder="1" applyAlignment="1">
      <alignment horizontal="center"/>
    </xf>
    <xf numFmtId="0" fontId="3" fillId="0" borderId="22" xfId="52" applyFont="1" applyBorder="1" applyAlignment="1">
      <alignment horizontal="center" vertical="top" wrapText="1"/>
      <protection/>
    </xf>
    <xf numFmtId="1" fontId="3" fillId="0" borderId="29" xfId="52" applyNumberFormat="1" applyFont="1" applyBorder="1" applyAlignment="1">
      <alignment horizontal="center" vertical="top" wrapText="1"/>
      <protection/>
    </xf>
    <xf numFmtId="0" fontId="3" fillId="0" borderId="2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/>
    </xf>
    <xf numFmtId="0" fontId="3" fillId="0" borderId="30" xfId="52" applyFont="1" applyBorder="1" applyAlignment="1">
      <alignment horizontal="center" vertical="top" wrapText="1"/>
      <protection/>
    </xf>
    <xf numFmtId="1" fontId="3" fillId="0" borderId="28" xfId="52" applyNumberFormat="1" applyFont="1" applyBorder="1" applyAlignment="1">
      <alignment horizontal="center" vertical="top" wrapText="1"/>
      <protection/>
    </xf>
    <xf numFmtId="1" fontId="3" fillId="0" borderId="30" xfId="52" applyNumberFormat="1" applyFont="1" applyBorder="1" applyAlignment="1">
      <alignment horizontal="center" vertical="top" wrapText="1"/>
      <protection/>
    </xf>
    <xf numFmtId="0" fontId="3" fillId="0" borderId="31" xfId="52" applyFont="1" applyBorder="1" applyAlignment="1">
      <alignment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1" fontId="3" fillId="0" borderId="13" xfId="52" applyNumberFormat="1" applyFont="1" applyBorder="1" applyAlignment="1">
      <alignment horizontal="center" vertical="top" wrapText="1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1" fontId="3" fillId="0" borderId="14" xfId="52" applyNumberFormat="1" applyFont="1" applyBorder="1" applyAlignment="1">
      <alignment horizontal="center" vertical="top" wrapText="1"/>
      <protection/>
    </xf>
    <xf numFmtId="1" fontId="3" fillId="0" borderId="32" xfId="52" applyNumberFormat="1" applyFont="1" applyBorder="1" applyAlignment="1">
      <alignment horizontal="center" vertical="top" wrapText="1"/>
      <protection/>
    </xf>
    <xf numFmtId="1" fontId="3" fillId="0" borderId="33" xfId="52" applyNumberFormat="1" applyFont="1" applyBorder="1" applyAlignment="1">
      <alignment horizontal="center" vertical="top" wrapText="1"/>
      <protection/>
    </xf>
    <xf numFmtId="0" fontId="2" fillId="0" borderId="34" xfId="52" applyFont="1" applyBorder="1" applyAlignment="1">
      <alignment vertical="top" wrapText="1"/>
      <protection/>
    </xf>
    <xf numFmtId="1" fontId="2" fillId="0" borderId="35" xfId="52" applyNumberFormat="1" applyFont="1" applyBorder="1" applyAlignment="1">
      <alignment horizontal="center" vertical="top" wrapText="1"/>
      <protection/>
    </xf>
    <xf numFmtId="0" fontId="2" fillId="0" borderId="36" xfId="52" applyFont="1" applyBorder="1" applyAlignment="1">
      <alignment horizontal="center" vertical="top" wrapText="1"/>
      <protection/>
    </xf>
    <xf numFmtId="1" fontId="2" fillId="0" borderId="37" xfId="52" applyNumberFormat="1" applyFont="1" applyBorder="1" applyAlignment="1">
      <alignment horizontal="center" vertical="top" wrapText="1"/>
      <protection/>
    </xf>
    <xf numFmtId="0" fontId="2" fillId="0" borderId="38" xfId="52" applyFont="1" applyBorder="1" applyAlignment="1">
      <alignment horizontal="center" vertical="top" wrapText="1"/>
      <protection/>
    </xf>
    <xf numFmtId="1" fontId="2" fillId="0" borderId="39" xfId="52" applyNumberFormat="1" applyFont="1" applyBorder="1" applyAlignment="1">
      <alignment horizontal="center" vertical="top" wrapText="1"/>
      <protection/>
    </xf>
    <xf numFmtId="1" fontId="2" fillId="0" borderId="40" xfId="52" applyNumberFormat="1" applyFont="1" applyBorder="1" applyAlignment="1">
      <alignment horizontal="center" vertical="top" wrapText="1"/>
      <protection/>
    </xf>
    <xf numFmtId="0" fontId="2" fillId="0" borderId="41" xfId="52" applyFont="1" applyBorder="1" applyAlignment="1">
      <alignment horizontal="center" vertical="top" wrapText="1"/>
      <protection/>
    </xf>
    <xf numFmtId="1" fontId="3" fillId="0" borderId="42" xfId="52" applyNumberFormat="1" applyFont="1" applyBorder="1" applyAlignment="1">
      <alignment horizontal="center" vertical="top" wrapText="1"/>
      <protection/>
    </xf>
    <xf numFmtId="164" fontId="2" fillId="0" borderId="38" xfId="52" applyNumberFormat="1" applyFont="1" applyBorder="1" applyAlignment="1">
      <alignment horizontal="center" vertical="top" wrapText="1"/>
      <protection/>
    </xf>
    <xf numFmtId="164" fontId="2" fillId="0" borderId="37" xfId="52" applyNumberFormat="1" applyFont="1" applyBorder="1" applyAlignment="1">
      <alignment horizontal="center" vertical="top" wrapText="1"/>
      <protection/>
    </xf>
    <xf numFmtId="0" fontId="3" fillId="0" borderId="34" xfId="52" applyFont="1" applyBorder="1" applyAlignment="1">
      <alignment vertical="top" wrapText="1"/>
      <protection/>
    </xf>
    <xf numFmtId="1" fontId="3" fillId="0" borderId="35" xfId="52" applyNumberFormat="1" applyFont="1" applyBorder="1" applyAlignment="1">
      <alignment horizontal="center" vertical="top" wrapText="1"/>
      <protection/>
    </xf>
    <xf numFmtId="0" fontId="3" fillId="0" borderId="36" xfId="52" applyFont="1" applyBorder="1" applyAlignment="1">
      <alignment horizontal="center" vertical="top" wrapText="1"/>
      <protection/>
    </xf>
    <xf numFmtId="1" fontId="3" fillId="0" borderId="37" xfId="52" applyNumberFormat="1" applyFont="1" applyBorder="1" applyAlignment="1">
      <alignment horizontal="center" vertical="top" wrapText="1"/>
      <protection/>
    </xf>
    <xf numFmtId="0" fontId="3" fillId="0" borderId="38" xfId="52" applyFont="1" applyBorder="1" applyAlignment="1">
      <alignment horizontal="center" vertical="top" wrapText="1"/>
      <protection/>
    </xf>
    <xf numFmtId="1" fontId="3" fillId="0" borderId="39" xfId="52" applyNumberFormat="1" applyFont="1" applyBorder="1" applyAlignment="1">
      <alignment horizontal="center" vertical="top" wrapText="1"/>
      <protection/>
    </xf>
    <xf numFmtId="0" fontId="3" fillId="0" borderId="35" xfId="52" applyFont="1" applyBorder="1" applyAlignment="1">
      <alignment horizontal="center" vertical="top" wrapText="1"/>
      <protection/>
    </xf>
    <xf numFmtId="164" fontId="3" fillId="0" borderId="38" xfId="52" applyNumberFormat="1" applyFont="1" applyBorder="1" applyAlignment="1">
      <alignment horizontal="center" vertical="top" wrapText="1"/>
      <protection/>
    </xf>
    <xf numFmtId="164" fontId="3" fillId="0" borderId="37" xfId="52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" fillId="0" borderId="0" xfId="52" applyFont="1" applyBorder="1" applyAlignment="1">
      <alignment vertical="top" wrapText="1"/>
      <protection/>
    </xf>
    <xf numFmtId="1" fontId="2" fillId="0" borderId="0" xfId="52" applyNumberFormat="1" applyFont="1" applyBorder="1" applyAlignment="1">
      <alignment horizontal="center" vertical="top" wrapText="1"/>
      <protection/>
    </xf>
    <xf numFmtId="0" fontId="2" fillId="0" borderId="0" xfId="52" applyFont="1" applyBorder="1" applyAlignment="1">
      <alignment horizontal="center" vertical="top" wrapText="1"/>
      <protection/>
    </xf>
    <xf numFmtId="164" fontId="2" fillId="0" borderId="0" xfId="52" applyNumberFormat="1" applyFont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4" fillId="0" borderId="0" xfId="59" applyFont="1" applyFill="1" applyBorder="1" applyAlignment="1" applyProtection="1">
      <alignment vertical="center"/>
      <protection/>
    </xf>
    <xf numFmtId="14" fontId="4" fillId="0" borderId="0" xfId="59" applyNumberFormat="1" applyFont="1" applyFill="1" applyBorder="1" applyAlignment="1" applyProtection="1">
      <alignment vertical="center"/>
      <protection/>
    </xf>
    <xf numFmtId="0" fontId="2" fillId="0" borderId="43" xfId="57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3" fillId="0" borderId="0" xfId="57" applyFont="1" applyBorder="1" applyAlignment="1" applyProtection="1">
      <alignment horizontal="center"/>
      <protection locked="0"/>
    </xf>
    <xf numFmtId="0" fontId="3" fillId="0" borderId="44" xfId="57" applyFont="1" applyBorder="1" applyAlignment="1" applyProtection="1">
      <alignment horizontal="center"/>
      <protection locked="0"/>
    </xf>
    <xf numFmtId="49" fontId="3" fillId="0" borderId="45" xfId="54" applyNumberFormat="1" applyFont="1" applyBorder="1" applyAlignment="1">
      <alignment horizontal="center" vertical="center"/>
      <protection/>
    </xf>
    <xf numFmtId="49" fontId="3" fillId="0" borderId="46" xfId="54" applyNumberFormat="1" applyFont="1" applyBorder="1" applyAlignment="1">
      <alignment horizontal="center" vertical="center"/>
      <protection/>
    </xf>
    <xf numFmtId="49" fontId="3" fillId="0" borderId="0" xfId="54" applyNumberFormat="1" applyFont="1" applyBorder="1" applyAlignment="1">
      <alignment horizontal="center"/>
      <protection/>
    </xf>
    <xf numFmtId="0" fontId="3" fillId="0" borderId="32" xfId="57" applyFont="1" applyBorder="1" applyAlignment="1" applyProtection="1">
      <alignment horizontal="center" vertical="center"/>
      <protection locked="0"/>
    </xf>
    <xf numFmtId="0" fontId="3" fillId="0" borderId="16" xfId="57" applyFont="1" applyBorder="1" applyAlignment="1" applyProtection="1">
      <alignment horizontal="center" vertical="center"/>
      <protection locked="0"/>
    </xf>
    <xf numFmtId="0" fontId="3" fillId="0" borderId="15" xfId="57" applyFont="1" applyBorder="1" applyAlignment="1" applyProtection="1">
      <alignment horizontal="center" vertical="center"/>
      <protection locked="0"/>
    </xf>
    <xf numFmtId="0" fontId="3" fillId="0" borderId="33" xfId="57" applyFont="1" applyBorder="1" applyAlignment="1" applyProtection="1">
      <alignment horizontal="center" vertical="center"/>
      <protection locked="0"/>
    </xf>
    <xf numFmtId="0" fontId="6" fillId="0" borderId="47" xfId="54" applyFont="1" applyFill="1" applyBorder="1" applyAlignment="1">
      <alignment vertical="top" wrapText="1"/>
      <protection/>
    </xf>
    <xf numFmtId="1" fontId="3" fillId="33" borderId="47" xfId="54" applyNumberFormat="1" applyFont="1" applyFill="1" applyBorder="1" applyAlignment="1">
      <alignment horizontal="center"/>
      <protection/>
    </xf>
    <xf numFmtId="1" fontId="3" fillId="33" borderId="20" xfId="54" applyNumberFormat="1" applyFont="1" applyFill="1" applyBorder="1" applyAlignment="1">
      <alignment horizontal="center"/>
      <protection/>
    </xf>
    <xf numFmtId="1" fontId="3" fillId="33" borderId="21" xfId="54" applyNumberFormat="1" applyFont="1" applyFill="1" applyBorder="1" applyAlignment="1">
      <alignment horizontal="center"/>
      <protection/>
    </xf>
    <xf numFmtId="164" fontId="3" fillId="33" borderId="48" xfId="54" applyNumberFormat="1" applyFont="1" applyFill="1" applyBorder="1" applyAlignment="1">
      <alignment horizontal="center"/>
      <protection/>
    </xf>
    <xf numFmtId="164" fontId="3" fillId="33" borderId="49" xfId="54" applyNumberFormat="1" applyFont="1" applyFill="1" applyBorder="1" applyAlignment="1">
      <alignment horizontal="center"/>
      <protection/>
    </xf>
    <xf numFmtId="164" fontId="3" fillId="33" borderId="19" xfId="54" applyNumberFormat="1" applyFont="1" applyFill="1" applyBorder="1" applyAlignment="1">
      <alignment horizontal="center"/>
      <protection/>
    </xf>
    <xf numFmtId="164" fontId="3" fillId="33" borderId="21" xfId="54" applyNumberFormat="1" applyFont="1" applyFill="1" applyBorder="1" applyAlignment="1">
      <alignment horizontal="center"/>
      <protection/>
    </xf>
    <xf numFmtId="164" fontId="3" fillId="33" borderId="48" xfId="57" applyNumberFormat="1" applyFont="1" applyFill="1" applyBorder="1" applyAlignment="1" applyProtection="1">
      <alignment horizontal="center" vertical="center"/>
      <protection locked="0"/>
    </xf>
    <xf numFmtId="164" fontId="3" fillId="33" borderId="49" xfId="57" applyNumberFormat="1" applyFont="1" applyFill="1" applyBorder="1" applyAlignment="1" applyProtection="1">
      <alignment horizontal="center" vertical="center"/>
      <protection locked="0"/>
    </xf>
    <xf numFmtId="164" fontId="3" fillId="33" borderId="19" xfId="57" applyNumberFormat="1" applyFont="1" applyFill="1" applyBorder="1" applyAlignment="1" applyProtection="1">
      <alignment horizontal="center"/>
      <protection/>
    </xf>
    <xf numFmtId="164" fontId="3" fillId="33" borderId="20" xfId="57" applyNumberFormat="1" applyFont="1" applyFill="1" applyBorder="1" applyAlignment="1" applyProtection="1">
      <alignment horizontal="center"/>
      <protection/>
    </xf>
    <xf numFmtId="164" fontId="3" fillId="33" borderId="20" xfId="57" applyNumberFormat="1" applyFont="1" applyFill="1" applyBorder="1" applyAlignment="1" applyProtection="1">
      <alignment horizontal="center"/>
      <protection locked="0"/>
    </xf>
    <xf numFmtId="164" fontId="3" fillId="33" borderId="21" xfId="57" applyNumberFormat="1" applyFont="1" applyFill="1" applyBorder="1" applyAlignment="1" applyProtection="1">
      <alignment horizontal="center"/>
      <protection locked="0"/>
    </xf>
    <xf numFmtId="0" fontId="6" fillId="0" borderId="27" xfId="54" applyFont="1" applyFill="1" applyBorder="1" applyAlignment="1">
      <alignment vertical="top" wrapText="1"/>
      <protection/>
    </xf>
    <xf numFmtId="1" fontId="3" fillId="33" borderId="27" xfId="54" applyNumberFormat="1" applyFont="1" applyFill="1" applyBorder="1" applyAlignment="1">
      <alignment horizontal="center"/>
      <protection/>
    </xf>
    <xf numFmtId="1" fontId="3" fillId="33" borderId="22" xfId="54" applyNumberFormat="1" applyFont="1" applyFill="1" applyBorder="1" applyAlignment="1">
      <alignment horizontal="center"/>
      <protection/>
    </xf>
    <xf numFmtId="1" fontId="3" fillId="33" borderId="29" xfId="54" applyNumberFormat="1" applyFont="1" applyFill="1" applyBorder="1" applyAlignment="1">
      <alignment horizontal="center"/>
      <protection/>
    </xf>
    <xf numFmtId="164" fontId="3" fillId="33" borderId="30" xfId="54" applyNumberFormat="1" applyFont="1" applyFill="1" applyBorder="1" applyAlignment="1">
      <alignment horizontal="center"/>
      <protection/>
    </xf>
    <xf numFmtId="164" fontId="3" fillId="33" borderId="50" xfId="54" applyNumberFormat="1" applyFont="1" applyFill="1" applyBorder="1" applyAlignment="1">
      <alignment horizontal="center"/>
      <protection/>
    </xf>
    <xf numFmtId="164" fontId="3" fillId="33" borderId="28" xfId="54" applyNumberFormat="1" applyFont="1" applyFill="1" applyBorder="1" applyAlignment="1">
      <alignment horizontal="center"/>
      <protection/>
    </xf>
    <xf numFmtId="164" fontId="3" fillId="33" borderId="29" xfId="54" applyNumberFormat="1" applyFont="1" applyFill="1" applyBorder="1" applyAlignment="1">
      <alignment horizontal="center"/>
      <protection/>
    </xf>
    <xf numFmtId="164" fontId="3" fillId="33" borderId="30" xfId="57" applyNumberFormat="1" applyFont="1" applyFill="1" applyBorder="1" applyAlignment="1" applyProtection="1">
      <alignment horizontal="center" vertical="center"/>
      <protection locked="0"/>
    </xf>
    <xf numFmtId="164" fontId="3" fillId="33" borderId="50" xfId="57" applyNumberFormat="1" applyFont="1" applyFill="1" applyBorder="1" applyAlignment="1" applyProtection="1">
      <alignment horizontal="center" vertical="center"/>
      <protection locked="0"/>
    </xf>
    <xf numFmtId="164" fontId="3" fillId="33" borderId="28" xfId="57" applyNumberFormat="1" applyFont="1" applyFill="1" applyBorder="1" applyAlignment="1" applyProtection="1">
      <alignment horizontal="center"/>
      <protection/>
    </xf>
    <xf numFmtId="164" fontId="3" fillId="33" borderId="22" xfId="57" applyNumberFormat="1" applyFont="1" applyFill="1" applyBorder="1" applyAlignment="1" applyProtection="1">
      <alignment horizontal="center"/>
      <protection/>
    </xf>
    <xf numFmtId="164" fontId="3" fillId="33" borderId="22" xfId="57" applyNumberFormat="1" applyFont="1" applyFill="1" applyBorder="1" applyAlignment="1" applyProtection="1">
      <alignment horizontal="center"/>
      <protection locked="0"/>
    </xf>
    <xf numFmtId="164" fontId="3" fillId="33" borderId="29" xfId="57" applyNumberFormat="1" applyFont="1" applyFill="1" applyBorder="1" applyAlignment="1" applyProtection="1">
      <alignment horizontal="center"/>
      <protection locked="0"/>
    </xf>
    <xf numFmtId="165" fontId="3" fillId="33" borderId="50" xfId="57" applyNumberFormat="1" applyFont="1" applyFill="1" applyBorder="1" applyAlignment="1" applyProtection="1">
      <alignment horizontal="center" vertical="center"/>
      <protection locked="0"/>
    </xf>
    <xf numFmtId="0" fontId="6" fillId="0" borderId="51" xfId="54" applyFont="1" applyFill="1" applyBorder="1" applyAlignment="1">
      <alignment vertical="top" wrapText="1"/>
      <protection/>
    </xf>
    <xf numFmtId="0" fontId="3" fillId="33" borderId="51" xfId="54" applyFont="1" applyFill="1" applyBorder="1" applyAlignment="1">
      <alignment horizontal="center"/>
      <protection/>
    </xf>
    <xf numFmtId="0" fontId="3" fillId="33" borderId="12" xfId="54" applyFont="1" applyFill="1" applyBorder="1" applyAlignment="1">
      <alignment horizontal="center"/>
      <protection/>
    </xf>
    <xf numFmtId="0" fontId="3" fillId="33" borderId="13" xfId="54" applyFont="1" applyFill="1" applyBorder="1" applyAlignment="1">
      <alignment horizontal="center"/>
      <protection/>
    </xf>
    <xf numFmtId="164" fontId="3" fillId="33" borderId="17" xfId="54" applyNumberFormat="1" applyFont="1" applyFill="1" applyBorder="1" applyAlignment="1">
      <alignment horizontal="center"/>
      <protection/>
    </xf>
    <xf numFmtId="164" fontId="3" fillId="33" borderId="52" xfId="54" applyNumberFormat="1" applyFont="1" applyFill="1" applyBorder="1" applyAlignment="1">
      <alignment horizontal="center"/>
      <protection/>
    </xf>
    <xf numFmtId="164" fontId="3" fillId="33" borderId="11" xfId="54" applyNumberFormat="1" applyFont="1" applyFill="1" applyBorder="1" applyAlignment="1">
      <alignment horizontal="center"/>
      <protection/>
    </xf>
    <xf numFmtId="164" fontId="3" fillId="33" borderId="13" xfId="54" applyNumberFormat="1" applyFont="1" applyFill="1" applyBorder="1" applyAlignment="1">
      <alignment horizontal="center"/>
      <protection/>
    </xf>
    <xf numFmtId="164" fontId="3" fillId="33" borderId="17" xfId="57" applyNumberFormat="1" applyFont="1" applyFill="1" applyBorder="1" applyAlignment="1" applyProtection="1">
      <alignment horizontal="center" vertical="center"/>
      <protection locked="0"/>
    </xf>
    <xf numFmtId="164" fontId="3" fillId="33" borderId="52" xfId="57" applyNumberFormat="1" applyFont="1" applyFill="1" applyBorder="1" applyAlignment="1" applyProtection="1">
      <alignment horizontal="center" vertical="center"/>
      <protection locked="0"/>
    </xf>
    <xf numFmtId="164" fontId="3" fillId="33" borderId="11" xfId="57" applyNumberFormat="1" applyFont="1" applyFill="1" applyBorder="1" applyAlignment="1" applyProtection="1">
      <alignment horizontal="center"/>
      <protection/>
    </xf>
    <xf numFmtId="164" fontId="3" fillId="33" borderId="12" xfId="57" applyNumberFormat="1" applyFont="1" applyFill="1" applyBorder="1" applyAlignment="1" applyProtection="1">
      <alignment horizontal="center"/>
      <protection/>
    </xf>
    <xf numFmtId="164" fontId="3" fillId="33" borderId="12" xfId="57" applyNumberFormat="1" applyFont="1" applyFill="1" applyBorder="1" applyAlignment="1" applyProtection="1">
      <alignment horizontal="center"/>
      <protection locked="0"/>
    </xf>
    <xf numFmtId="164" fontId="3" fillId="33" borderId="13" xfId="57" applyNumberFormat="1" applyFont="1" applyFill="1" applyBorder="1" applyAlignment="1" applyProtection="1">
      <alignment horizontal="center"/>
      <protection locked="0"/>
    </xf>
    <xf numFmtId="0" fontId="6" fillId="0" borderId="53" xfId="54" applyFont="1" applyFill="1" applyBorder="1" applyAlignment="1">
      <alignment vertical="top" wrapText="1"/>
      <protection/>
    </xf>
    <xf numFmtId="0" fontId="3" fillId="0" borderId="54" xfId="54" applyFont="1" applyBorder="1" applyAlignment="1">
      <alignment horizontal="center"/>
      <protection/>
    </xf>
    <xf numFmtId="0" fontId="3" fillId="0" borderId="55" xfId="54" applyFont="1" applyBorder="1" applyAlignment="1">
      <alignment horizontal="center"/>
      <protection/>
    </xf>
    <xf numFmtId="0" fontId="3" fillId="0" borderId="56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164" fontId="3" fillId="0" borderId="57" xfId="54" applyNumberFormat="1" applyFont="1" applyBorder="1" applyAlignment="1">
      <alignment horizontal="center"/>
      <protection/>
    </xf>
    <xf numFmtId="164" fontId="3" fillId="0" borderId="58" xfId="54" applyNumberFormat="1" applyFont="1" applyBorder="1" applyAlignment="1">
      <alignment horizontal="center"/>
      <protection/>
    </xf>
    <xf numFmtId="164" fontId="3" fillId="0" borderId="54" xfId="57" applyNumberFormat="1" applyFont="1" applyBorder="1" applyAlignment="1" applyProtection="1">
      <alignment horizontal="center" vertical="center"/>
      <protection locked="0"/>
    </xf>
    <xf numFmtId="164" fontId="3" fillId="33" borderId="56" xfId="54" applyNumberFormat="1" applyFont="1" applyFill="1" applyBorder="1" applyAlignment="1">
      <alignment horizontal="center"/>
      <protection/>
    </xf>
    <xf numFmtId="164" fontId="3" fillId="33" borderId="59" xfId="57" applyNumberFormat="1" applyFont="1" applyFill="1" applyBorder="1" applyAlignment="1" applyProtection="1">
      <alignment horizontal="center"/>
      <protection/>
    </xf>
    <xf numFmtId="164" fontId="3" fillId="33" borderId="46" xfId="57" applyNumberFormat="1" applyFont="1" applyFill="1" applyBorder="1" applyAlignment="1" applyProtection="1">
      <alignment horizontal="center"/>
      <protection/>
    </xf>
    <xf numFmtId="164" fontId="3" fillId="0" borderId="60" xfId="57" applyNumberFormat="1" applyFont="1" applyBorder="1" applyAlignment="1" applyProtection="1">
      <alignment horizontal="center"/>
      <protection locked="0"/>
    </xf>
    <xf numFmtId="164" fontId="3" fillId="0" borderId="61" xfId="57" applyNumberFormat="1" applyFont="1" applyBorder="1" applyAlignment="1" applyProtection="1">
      <alignment horizontal="center"/>
      <protection locked="0"/>
    </xf>
    <xf numFmtId="0" fontId="7" fillId="0" borderId="34" xfId="54" applyFont="1" applyFill="1" applyBorder="1" applyAlignment="1">
      <alignment horizontal="center" vertical="top" wrapText="1"/>
      <protection/>
    </xf>
    <xf numFmtId="1" fontId="2" fillId="0" borderId="54" xfId="54" applyNumberFormat="1" applyFont="1" applyBorder="1" applyAlignment="1">
      <alignment horizontal="center"/>
      <protection/>
    </xf>
    <xf numFmtId="1" fontId="2" fillId="0" borderId="57" xfId="54" applyNumberFormat="1" applyFont="1" applyBorder="1" applyAlignment="1">
      <alignment horizontal="center"/>
      <protection/>
    </xf>
    <xf numFmtId="1" fontId="2" fillId="0" borderId="10" xfId="54" applyNumberFormat="1" applyFont="1" applyBorder="1" applyAlignment="1">
      <alignment horizontal="center"/>
      <protection/>
    </xf>
    <xf numFmtId="164" fontId="2" fillId="0" borderId="54" xfId="54" applyNumberFormat="1" applyFont="1" applyBorder="1" applyAlignment="1">
      <alignment horizontal="center"/>
      <protection/>
    </xf>
    <xf numFmtId="164" fontId="2" fillId="0" borderId="56" xfId="54" applyNumberFormat="1" applyFont="1" applyBorder="1" applyAlignment="1">
      <alignment horizontal="center"/>
      <protection/>
    </xf>
    <xf numFmtId="164" fontId="2" fillId="0" borderId="58" xfId="54" applyNumberFormat="1" applyFont="1" applyBorder="1" applyAlignment="1">
      <alignment horizontal="center"/>
      <protection/>
    </xf>
    <xf numFmtId="164" fontId="2" fillId="0" borderId="57" xfId="54" applyNumberFormat="1" applyFont="1" applyBorder="1" applyAlignment="1">
      <alignment horizontal="center"/>
      <protection/>
    </xf>
    <xf numFmtId="164" fontId="2" fillId="0" borderId="54" xfId="57" applyNumberFormat="1" applyFont="1" applyBorder="1" applyAlignment="1" applyProtection="1">
      <alignment horizontal="center" vertical="center"/>
      <protection/>
    </xf>
    <xf numFmtId="164" fontId="2" fillId="33" borderId="57" xfId="54" applyNumberFormat="1" applyFont="1" applyFill="1" applyBorder="1" applyAlignment="1">
      <alignment horizontal="center"/>
      <protection/>
    </xf>
    <xf numFmtId="164" fontId="2" fillId="0" borderId="35" xfId="54" applyNumberFormat="1" applyFont="1" applyBorder="1" applyAlignment="1">
      <alignment horizontal="center"/>
      <protection/>
    </xf>
    <xf numFmtId="164" fontId="2" fillId="0" borderId="36" xfId="54" applyNumberFormat="1" applyFont="1" applyBorder="1" applyAlignment="1">
      <alignment horizontal="center"/>
      <protection/>
    </xf>
    <xf numFmtId="164" fontId="2" fillId="0" borderId="37" xfId="54" applyNumberFormat="1" applyFont="1" applyBorder="1" applyAlignment="1">
      <alignment horizontal="center"/>
      <protection/>
    </xf>
    <xf numFmtId="0" fontId="8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vertical="top" wrapText="1"/>
    </xf>
    <xf numFmtId="1" fontId="3" fillId="33" borderId="48" xfId="54" applyNumberFormat="1" applyFont="1" applyFill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vertical="top" wrapText="1"/>
    </xf>
    <xf numFmtId="1" fontId="3" fillId="33" borderId="30" xfId="54" applyNumberFormat="1" applyFont="1" applyFill="1" applyBorder="1" applyAlignment="1">
      <alignment horizontal="center" vertical="center"/>
      <protection/>
    </xf>
    <xf numFmtId="166" fontId="3" fillId="0" borderId="22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166" fontId="3" fillId="0" borderId="29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167" fontId="3" fillId="0" borderId="22" xfId="0" applyNumberFormat="1" applyFont="1" applyBorder="1" applyAlignment="1">
      <alignment horizontal="center" vertical="center" wrapText="1"/>
    </xf>
    <xf numFmtId="0" fontId="3" fillId="33" borderId="64" xfId="0" applyFont="1" applyFill="1" applyBorder="1" applyAlignment="1">
      <alignment vertical="top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166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6" fontId="3" fillId="0" borderId="3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left" vertical="top" wrapText="1"/>
    </xf>
    <xf numFmtId="166" fontId="2" fillId="33" borderId="38" xfId="0" applyNumberFormat="1" applyFont="1" applyFill="1" applyBorder="1" applyAlignment="1">
      <alignment horizontal="center" vertical="center" wrapText="1"/>
    </xf>
    <xf numFmtId="166" fontId="2" fillId="0" borderId="36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/>
    </xf>
    <xf numFmtId="166" fontId="2" fillId="0" borderId="37" xfId="0" applyNumberFormat="1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/>
    </xf>
    <xf numFmtId="164" fontId="2" fillId="33" borderId="3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14" fontId="2" fillId="0" borderId="10" xfId="52" applyNumberFormat="1" applyFont="1" applyBorder="1" applyAlignment="1">
      <alignment horizontal="center" vertical="center" wrapText="1"/>
      <protection/>
    </xf>
    <xf numFmtId="0" fontId="2" fillId="0" borderId="65" xfId="52" applyFont="1" applyBorder="1" applyAlignment="1">
      <alignment horizontal="center" vertical="center" wrapText="1"/>
      <protection/>
    </xf>
    <xf numFmtId="0" fontId="2" fillId="0" borderId="66" xfId="52" applyFont="1" applyBorder="1" applyAlignment="1">
      <alignment horizontal="center" vertical="center" wrapText="1"/>
      <protection/>
    </xf>
    <xf numFmtId="0" fontId="2" fillId="0" borderId="0" xfId="59" applyFont="1" applyFill="1" applyBorder="1" applyAlignment="1" applyProtection="1">
      <alignment horizontal="center" vertical="center"/>
      <protection/>
    </xf>
    <xf numFmtId="14" fontId="2" fillId="0" borderId="0" xfId="59" applyNumberFormat="1" applyFont="1" applyFill="1" applyBorder="1" applyAlignment="1" applyProtection="1">
      <alignment horizontal="center" vertical="center"/>
      <protection/>
    </xf>
    <xf numFmtId="0" fontId="2" fillId="0" borderId="10" xfId="59" applyFont="1" applyFill="1" applyBorder="1" applyAlignment="1" applyProtection="1">
      <alignment horizontal="center" vertical="center"/>
      <protection/>
    </xf>
    <xf numFmtId="0" fontId="2" fillId="0" borderId="34" xfId="57" applyFont="1" applyFill="1" applyBorder="1" applyAlignment="1" applyProtection="1">
      <alignment horizontal="center" vertical="center" wrapText="1"/>
      <protection locked="0"/>
    </xf>
    <xf numFmtId="0" fontId="2" fillId="0" borderId="67" xfId="57" applyFont="1" applyBorder="1" applyAlignment="1" applyProtection="1">
      <alignment horizontal="center"/>
      <protection locked="0"/>
    </xf>
    <xf numFmtId="0" fontId="2" fillId="0" borderId="68" xfId="54" applyFont="1" applyBorder="1" applyAlignment="1">
      <alignment horizontal="center" vertical="center"/>
      <protection/>
    </xf>
    <xf numFmtId="0" fontId="2" fillId="0" borderId="67" xfId="58" applyFont="1" applyBorder="1" applyAlignment="1" applyProtection="1">
      <alignment horizontal="left" vertical="center"/>
      <protection locked="0"/>
    </xf>
    <xf numFmtId="0" fontId="2" fillId="0" borderId="66" xfId="57" applyFont="1" applyBorder="1" applyAlignment="1" applyProtection="1">
      <alignment horizontal="center"/>
      <protection locked="0"/>
    </xf>
    <xf numFmtId="0" fontId="3" fillId="0" borderId="32" xfId="57" applyFont="1" applyBorder="1" applyAlignment="1" applyProtection="1">
      <alignment horizontal="center" vertical="center" wrapText="1"/>
      <protection locked="0"/>
    </xf>
    <xf numFmtId="0" fontId="3" fillId="0" borderId="16" xfId="57" applyFont="1" applyBorder="1" applyAlignment="1" applyProtection="1">
      <alignment horizontal="center"/>
      <protection locked="0"/>
    </xf>
    <xf numFmtId="0" fontId="3" fillId="0" borderId="53" xfId="57" applyFont="1" applyBorder="1" applyAlignment="1" applyProtection="1">
      <alignment horizontal="center"/>
      <protection locked="0"/>
    </xf>
    <xf numFmtId="0" fontId="3" fillId="0" borderId="28" xfId="58" applyFont="1" applyBorder="1" applyAlignment="1" applyProtection="1">
      <alignment horizontal="center"/>
      <protection locked="0"/>
    </xf>
    <xf numFmtId="0" fontId="3" fillId="0" borderId="29" xfId="58" applyFont="1" applyBorder="1" applyAlignment="1" applyProtection="1">
      <alignment horizontal="center"/>
      <protection locked="0"/>
    </xf>
    <xf numFmtId="0" fontId="3" fillId="0" borderId="69" xfId="57" applyFont="1" applyBorder="1" applyAlignment="1" applyProtection="1">
      <alignment horizontal="center"/>
      <protection locked="0"/>
    </xf>
    <xf numFmtId="0" fontId="3" fillId="0" borderId="47" xfId="57" applyFont="1" applyBorder="1" applyAlignment="1" applyProtection="1">
      <alignment horizontal="center"/>
      <protection locked="0"/>
    </xf>
    <xf numFmtId="0" fontId="3" fillId="0" borderId="66" xfId="54" applyFont="1" applyBorder="1" applyAlignment="1">
      <alignment horizontal="center"/>
      <protection/>
    </xf>
    <xf numFmtId="0" fontId="3" fillId="0" borderId="70" xfId="54" applyFont="1" applyBorder="1" applyAlignment="1">
      <alignment horizontal="center"/>
      <protection/>
    </xf>
    <xf numFmtId="0" fontId="3" fillId="0" borderId="44" xfId="57" applyFont="1" applyBorder="1" applyAlignment="1" applyProtection="1">
      <alignment horizontal="center" vertical="center"/>
      <protection locked="0"/>
    </xf>
    <xf numFmtId="0" fontId="3" fillId="0" borderId="28" xfId="57" applyFont="1" applyBorder="1" applyAlignment="1" applyProtection="1">
      <alignment horizontal="center" vertical="center"/>
      <protection locked="0"/>
    </xf>
    <xf numFmtId="0" fontId="3" fillId="0" borderId="29" xfId="57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 2" xfId="55"/>
    <cellStyle name="Обычный 6" xfId="56"/>
    <cellStyle name="Обычный_Общая сводка" xfId="57"/>
    <cellStyle name="Обычный_Сводка" xfId="58"/>
    <cellStyle name="Обычный_Сводка1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28.00390625" style="0" customWidth="1"/>
    <col min="2" max="3" width="9.25390625" style="0" customWidth="1"/>
    <col min="4" max="4" width="5.125" style="0" customWidth="1"/>
    <col min="5" max="6" width="9.25390625" style="0" customWidth="1"/>
    <col min="7" max="7" width="4.50390625" style="0" customWidth="1"/>
    <col min="8" max="8" width="9.25390625" style="0" customWidth="1"/>
    <col min="9" max="9" width="9.00390625" style="0" customWidth="1"/>
    <col min="10" max="10" width="5.875" style="0" customWidth="1"/>
    <col min="11" max="11" width="9.50390625" style="0" customWidth="1"/>
    <col min="12" max="12" width="11.125" style="0" customWidth="1"/>
  </cols>
  <sheetData>
    <row r="1" spans="1:12" ht="36" customHeigh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"/>
      <c r="K1" s="188">
        <f ca="1">TODAY()</f>
        <v>43693</v>
      </c>
      <c r="L1" s="188"/>
    </row>
    <row r="2" spans="1:12" ht="15.75" customHeight="1">
      <c r="A2" s="189" t="s">
        <v>1</v>
      </c>
      <c r="B2" s="190" t="s">
        <v>2</v>
      </c>
      <c r="C2" s="190"/>
      <c r="D2" s="190"/>
      <c r="E2" s="190" t="s">
        <v>3</v>
      </c>
      <c r="F2" s="190"/>
      <c r="G2" s="190"/>
      <c r="H2" s="190" t="s">
        <v>4</v>
      </c>
      <c r="I2" s="190"/>
      <c r="J2" s="190"/>
      <c r="K2" s="190" t="s">
        <v>5</v>
      </c>
      <c r="L2" s="190"/>
    </row>
    <row r="3" spans="1:12" ht="30.75" customHeight="1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ht="37.5" customHeight="1">
      <c r="A4" s="189"/>
      <c r="B4" s="2" t="s">
        <v>6</v>
      </c>
      <c r="C4" s="3" t="s">
        <v>7</v>
      </c>
      <c r="D4" s="4" t="s">
        <v>8</v>
      </c>
      <c r="E4" s="5" t="s">
        <v>6</v>
      </c>
      <c r="F4" s="6" t="s">
        <v>9</v>
      </c>
      <c r="G4" s="7" t="s">
        <v>8</v>
      </c>
      <c r="H4" s="2" t="s">
        <v>6</v>
      </c>
      <c r="I4" s="3" t="s">
        <v>9</v>
      </c>
      <c r="J4" s="8" t="s">
        <v>8</v>
      </c>
      <c r="K4" s="2" t="s">
        <v>10</v>
      </c>
      <c r="L4" s="4" t="s">
        <v>11</v>
      </c>
    </row>
    <row r="5" spans="1:12" ht="15">
      <c r="A5" s="9" t="s">
        <v>12</v>
      </c>
      <c r="B5" s="10"/>
      <c r="C5" s="11"/>
      <c r="D5" s="12" t="e">
        <f aca="true" t="shared" si="0" ref="D5:D25">C5/B5*100</f>
        <v>#DIV/0!</v>
      </c>
      <c r="E5" s="13"/>
      <c r="F5" s="14"/>
      <c r="G5" s="12" t="e">
        <f aca="true" t="shared" si="1" ref="G5:G25">F5/E5*100</f>
        <v>#DIV/0!</v>
      </c>
      <c r="H5" s="15"/>
      <c r="I5" s="16"/>
      <c r="J5" s="17"/>
      <c r="K5" s="18">
        <v>82</v>
      </c>
      <c r="L5" s="19">
        <v>83</v>
      </c>
    </row>
    <row r="6" spans="1:12" ht="15">
      <c r="A6" s="20" t="s">
        <v>13</v>
      </c>
      <c r="B6" s="21">
        <v>905</v>
      </c>
      <c r="C6" s="22">
        <v>1193</v>
      </c>
      <c r="D6" s="23">
        <f t="shared" si="0"/>
        <v>131.8232044198895</v>
      </c>
      <c r="E6" s="24">
        <v>2247</v>
      </c>
      <c r="F6" s="25">
        <v>60</v>
      </c>
      <c r="G6" s="23">
        <f t="shared" si="1"/>
        <v>2.67022696929239</v>
      </c>
      <c r="H6" s="15">
        <v>194</v>
      </c>
      <c r="I6" s="22">
        <v>64</v>
      </c>
      <c r="J6" s="26">
        <f aca="true" t="shared" si="2" ref="J6:J25">I6/H6*100</f>
        <v>32.98969072164948</v>
      </c>
      <c r="K6" s="27">
        <v>84</v>
      </c>
      <c r="L6" s="23">
        <v>85</v>
      </c>
    </row>
    <row r="7" spans="1:12" ht="15">
      <c r="A7" s="20" t="s">
        <v>14</v>
      </c>
      <c r="B7" s="21">
        <v>2014</v>
      </c>
      <c r="C7" s="22">
        <v>3097</v>
      </c>
      <c r="D7" s="23">
        <f t="shared" si="0"/>
        <v>153.77358490566039</v>
      </c>
      <c r="E7" s="24">
        <v>692</v>
      </c>
      <c r="F7" s="25">
        <v>740</v>
      </c>
      <c r="G7" s="23">
        <f t="shared" si="1"/>
        <v>106.9364161849711</v>
      </c>
      <c r="H7" s="15">
        <v>394</v>
      </c>
      <c r="I7" s="22">
        <v>82</v>
      </c>
      <c r="J7" s="28">
        <f t="shared" si="2"/>
        <v>20.812182741116754</v>
      </c>
      <c r="K7" s="27">
        <v>85</v>
      </c>
      <c r="L7" s="23">
        <v>95</v>
      </c>
    </row>
    <row r="8" spans="1:12" ht="15">
      <c r="A8" s="20" t="s">
        <v>15</v>
      </c>
      <c r="B8" s="21">
        <v>472</v>
      </c>
      <c r="C8" s="22">
        <v>374</v>
      </c>
      <c r="D8" s="23">
        <f t="shared" si="0"/>
        <v>79.23728813559322</v>
      </c>
      <c r="E8" s="24">
        <v>23</v>
      </c>
      <c r="F8" s="25">
        <v>0</v>
      </c>
      <c r="G8" s="23">
        <f t="shared" si="1"/>
        <v>0</v>
      </c>
      <c r="H8" s="15">
        <v>78.5</v>
      </c>
      <c r="I8" s="22">
        <v>12</v>
      </c>
      <c r="J8" s="28">
        <f t="shared" si="2"/>
        <v>15.286624203821656</v>
      </c>
      <c r="K8" s="27">
        <v>77</v>
      </c>
      <c r="L8" s="23">
        <v>100</v>
      </c>
    </row>
    <row r="9" spans="1:12" ht="15">
      <c r="A9" s="20" t="s">
        <v>16</v>
      </c>
      <c r="B9" s="21">
        <v>2561</v>
      </c>
      <c r="C9" s="22">
        <v>2443</v>
      </c>
      <c r="D9" s="23">
        <f t="shared" si="0"/>
        <v>95.3924248340492</v>
      </c>
      <c r="E9" s="24">
        <v>752</v>
      </c>
      <c r="F9" s="25">
        <v>480</v>
      </c>
      <c r="G9" s="23">
        <f t="shared" si="1"/>
        <v>63.829787234042556</v>
      </c>
      <c r="H9" s="15">
        <v>388</v>
      </c>
      <c r="I9" s="22">
        <v>115</v>
      </c>
      <c r="J9" s="28">
        <f t="shared" si="2"/>
        <v>29.63917525773196</v>
      </c>
      <c r="K9" s="27">
        <v>85</v>
      </c>
      <c r="L9" s="23">
        <v>88</v>
      </c>
    </row>
    <row r="10" spans="1:12" ht="15">
      <c r="A10" s="20" t="s">
        <v>17</v>
      </c>
      <c r="B10" s="21">
        <v>1455</v>
      </c>
      <c r="C10" s="22">
        <v>1863</v>
      </c>
      <c r="D10" s="23">
        <f t="shared" si="0"/>
        <v>128.04123711340205</v>
      </c>
      <c r="E10" s="24">
        <v>2897</v>
      </c>
      <c r="F10" s="25">
        <v>1545</v>
      </c>
      <c r="G10" s="23">
        <f t="shared" si="1"/>
        <v>53.33103210217466</v>
      </c>
      <c r="H10" s="15">
        <v>566.8</v>
      </c>
      <c r="I10" s="22">
        <v>97</v>
      </c>
      <c r="J10" s="28">
        <f t="shared" si="2"/>
        <v>17.1136203246295</v>
      </c>
      <c r="K10" s="27">
        <v>86</v>
      </c>
      <c r="L10" s="23">
        <v>89</v>
      </c>
    </row>
    <row r="11" spans="1:12" ht="15">
      <c r="A11" s="20" t="s">
        <v>18</v>
      </c>
      <c r="B11" s="21">
        <v>6768</v>
      </c>
      <c r="C11" s="22">
        <v>7092</v>
      </c>
      <c r="D11" s="23">
        <f t="shared" si="0"/>
        <v>104.7872340425532</v>
      </c>
      <c r="E11" s="24">
        <v>3463</v>
      </c>
      <c r="F11" s="25">
        <v>1144</v>
      </c>
      <c r="G11" s="23">
        <f t="shared" si="1"/>
        <v>33.03494080277216</v>
      </c>
      <c r="H11" s="15">
        <v>1063</v>
      </c>
      <c r="I11" s="22">
        <v>280</v>
      </c>
      <c r="J11" s="28">
        <f t="shared" si="2"/>
        <v>26.340545625587957</v>
      </c>
      <c r="K11" s="27">
        <v>90</v>
      </c>
      <c r="L11" s="23">
        <v>92</v>
      </c>
    </row>
    <row r="12" spans="1:12" ht="15">
      <c r="A12" s="20" t="s">
        <v>19</v>
      </c>
      <c r="B12" s="21">
        <v>10135</v>
      </c>
      <c r="C12" s="22">
        <v>10636</v>
      </c>
      <c r="D12" s="23">
        <f t="shared" si="0"/>
        <v>104.94326591021215</v>
      </c>
      <c r="E12" s="24">
        <v>10332</v>
      </c>
      <c r="F12" s="25">
        <v>4486</v>
      </c>
      <c r="G12" s="23">
        <f t="shared" si="1"/>
        <v>43.418505613627566</v>
      </c>
      <c r="H12" s="15">
        <v>1444</v>
      </c>
      <c r="I12" s="22">
        <v>147</v>
      </c>
      <c r="J12" s="28">
        <f t="shared" si="2"/>
        <v>10.18005540166205</v>
      </c>
      <c r="K12" s="27">
        <v>92</v>
      </c>
      <c r="L12" s="23">
        <v>85</v>
      </c>
    </row>
    <row r="13" spans="1:12" ht="15">
      <c r="A13" s="20" t="s">
        <v>20</v>
      </c>
      <c r="B13" s="21">
        <v>1156</v>
      </c>
      <c r="C13" s="22">
        <v>1780</v>
      </c>
      <c r="D13" s="23">
        <f t="shared" si="0"/>
        <v>153.97923875432525</v>
      </c>
      <c r="E13" s="24">
        <v>895</v>
      </c>
      <c r="F13" s="25">
        <v>150</v>
      </c>
      <c r="G13" s="23">
        <f t="shared" si="1"/>
        <v>16.75977653631285</v>
      </c>
      <c r="H13" s="15">
        <v>397</v>
      </c>
      <c r="I13" s="22">
        <v>62</v>
      </c>
      <c r="J13" s="28">
        <f t="shared" si="2"/>
        <v>15.617128463476071</v>
      </c>
      <c r="K13" s="27">
        <v>92</v>
      </c>
      <c r="L13" s="23">
        <v>96</v>
      </c>
    </row>
    <row r="14" spans="1:12" ht="15">
      <c r="A14" s="20" t="s">
        <v>21</v>
      </c>
      <c r="B14" s="21">
        <v>2740</v>
      </c>
      <c r="C14" s="22">
        <v>3725</v>
      </c>
      <c r="D14" s="23">
        <f t="shared" si="0"/>
        <v>135.94890510948906</v>
      </c>
      <c r="E14" s="24">
        <v>1810</v>
      </c>
      <c r="F14" s="25">
        <v>1151</v>
      </c>
      <c r="G14" s="23">
        <f t="shared" si="1"/>
        <v>63.59116022099448</v>
      </c>
      <c r="H14" s="15">
        <v>748.6</v>
      </c>
      <c r="I14" s="22">
        <v>250</v>
      </c>
      <c r="J14" s="28">
        <f t="shared" si="2"/>
        <v>33.39567192091904</v>
      </c>
      <c r="K14" s="27">
        <v>64</v>
      </c>
      <c r="L14" s="23">
        <v>74</v>
      </c>
    </row>
    <row r="15" spans="1:12" ht="15">
      <c r="A15" s="20" t="s">
        <v>22</v>
      </c>
      <c r="B15" s="21">
        <v>1059</v>
      </c>
      <c r="C15" s="22">
        <v>1327</v>
      </c>
      <c r="D15" s="23">
        <f t="shared" si="0"/>
        <v>125.30689329556186</v>
      </c>
      <c r="E15" s="24">
        <v>1050</v>
      </c>
      <c r="F15" s="25">
        <v>980</v>
      </c>
      <c r="G15" s="23">
        <f t="shared" si="1"/>
        <v>93.33333333333333</v>
      </c>
      <c r="H15" s="15">
        <v>513</v>
      </c>
      <c r="I15" s="22">
        <v>295</v>
      </c>
      <c r="J15" s="28">
        <f t="shared" si="2"/>
        <v>57.50487329434698</v>
      </c>
      <c r="K15" s="27">
        <v>88</v>
      </c>
      <c r="L15" s="23">
        <v>91</v>
      </c>
    </row>
    <row r="16" spans="1:12" ht="15">
      <c r="A16" s="20" t="s">
        <v>23</v>
      </c>
      <c r="B16" s="21">
        <v>608</v>
      </c>
      <c r="C16" s="22">
        <v>1279</v>
      </c>
      <c r="D16" s="23">
        <f t="shared" si="0"/>
        <v>210.36184210526315</v>
      </c>
      <c r="E16" s="24">
        <v>160</v>
      </c>
      <c r="F16" s="25">
        <v>60</v>
      </c>
      <c r="G16" s="23">
        <f t="shared" si="1"/>
        <v>37.5</v>
      </c>
      <c r="H16" s="15">
        <v>182</v>
      </c>
      <c r="I16" s="22">
        <v>26</v>
      </c>
      <c r="J16" s="28">
        <f t="shared" si="2"/>
        <v>14.285714285714285</v>
      </c>
      <c r="K16" s="27">
        <v>75</v>
      </c>
      <c r="L16" s="23">
        <v>88</v>
      </c>
    </row>
    <row r="17" spans="1:12" ht="15">
      <c r="A17" s="20" t="s">
        <v>24</v>
      </c>
      <c r="B17" s="21">
        <v>2595</v>
      </c>
      <c r="C17" s="22">
        <v>2939</v>
      </c>
      <c r="D17" s="23">
        <f t="shared" si="0"/>
        <v>113.25626204238921</v>
      </c>
      <c r="E17" s="24">
        <v>1400</v>
      </c>
      <c r="F17" s="25">
        <v>330</v>
      </c>
      <c r="G17" s="23">
        <f t="shared" si="1"/>
        <v>23.57142857142857</v>
      </c>
      <c r="H17" s="15">
        <v>910</v>
      </c>
      <c r="I17" s="22">
        <v>178</v>
      </c>
      <c r="J17" s="28">
        <f t="shared" si="2"/>
        <v>19.560439560439562</v>
      </c>
      <c r="K17" s="27">
        <v>91</v>
      </c>
      <c r="L17" s="23">
        <v>91</v>
      </c>
    </row>
    <row r="18" spans="1:12" ht="15">
      <c r="A18" s="20" t="s">
        <v>25</v>
      </c>
      <c r="B18" s="21">
        <v>2164</v>
      </c>
      <c r="C18" s="22">
        <v>2178</v>
      </c>
      <c r="D18" s="23">
        <f t="shared" si="0"/>
        <v>100.64695009242143</v>
      </c>
      <c r="E18" s="24">
        <v>807</v>
      </c>
      <c r="F18" s="25">
        <v>40</v>
      </c>
      <c r="G18" s="23">
        <f t="shared" si="1"/>
        <v>4.956629491945478</v>
      </c>
      <c r="H18" s="15">
        <v>244</v>
      </c>
      <c r="I18" s="22">
        <v>45</v>
      </c>
      <c r="J18" s="28">
        <f t="shared" si="2"/>
        <v>18.442622950819672</v>
      </c>
      <c r="K18" s="27">
        <v>86</v>
      </c>
      <c r="L18" s="23">
        <v>85</v>
      </c>
    </row>
    <row r="19" spans="1:12" ht="15">
      <c r="A19" s="20" t="s">
        <v>26</v>
      </c>
      <c r="B19" s="21">
        <v>2191</v>
      </c>
      <c r="C19" s="22">
        <v>2095</v>
      </c>
      <c r="D19" s="23">
        <f t="shared" si="0"/>
        <v>95.6184390689183</v>
      </c>
      <c r="E19" s="24">
        <v>187</v>
      </c>
      <c r="F19" s="25">
        <v>140</v>
      </c>
      <c r="G19" s="23">
        <f t="shared" si="1"/>
        <v>74.8663101604278</v>
      </c>
      <c r="H19" s="15">
        <v>388</v>
      </c>
      <c r="I19" s="22">
        <v>38</v>
      </c>
      <c r="J19" s="28">
        <f t="shared" si="2"/>
        <v>9.793814432989691</v>
      </c>
      <c r="K19" s="27">
        <v>91</v>
      </c>
      <c r="L19" s="23">
        <v>90</v>
      </c>
    </row>
    <row r="20" spans="1:12" ht="15">
      <c r="A20" s="20" t="s">
        <v>27</v>
      </c>
      <c r="B20" s="21">
        <v>4835</v>
      </c>
      <c r="C20" s="22">
        <v>4910</v>
      </c>
      <c r="D20" s="23">
        <f t="shared" si="0"/>
        <v>101.5511892450879</v>
      </c>
      <c r="E20" s="24">
        <v>3897</v>
      </c>
      <c r="F20" s="25">
        <v>2100</v>
      </c>
      <c r="G20" s="23">
        <f t="shared" si="1"/>
        <v>53.88760585065435</v>
      </c>
      <c r="H20" s="15">
        <v>1322</v>
      </c>
      <c r="I20" s="22">
        <v>200</v>
      </c>
      <c r="J20" s="28">
        <f t="shared" si="2"/>
        <v>15.128593040847202</v>
      </c>
      <c r="K20" s="27">
        <v>84</v>
      </c>
      <c r="L20" s="23">
        <v>78</v>
      </c>
    </row>
    <row r="21" spans="1:12" ht="15">
      <c r="A21" s="20" t="s">
        <v>28</v>
      </c>
      <c r="B21" s="21">
        <v>4455</v>
      </c>
      <c r="C21" s="22">
        <v>5345</v>
      </c>
      <c r="D21" s="23">
        <f t="shared" si="0"/>
        <v>119.97755331088665</v>
      </c>
      <c r="E21" s="24">
        <v>2384</v>
      </c>
      <c r="F21" s="25">
        <v>1770</v>
      </c>
      <c r="G21" s="23">
        <f t="shared" si="1"/>
        <v>74.24496644295301</v>
      </c>
      <c r="H21" s="15">
        <v>1346</v>
      </c>
      <c r="I21" s="22">
        <v>91</v>
      </c>
      <c r="J21" s="28">
        <f t="shared" si="2"/>
        <v>6.760772659732541</v>
      </c>
      <c r="K21" s="27">
        <v>84</v>
      </c>
      <c r="L21" s="23">
        <v>94</v>
      </c>
    </row>
    <row r="22" spans="1:12" ht="15">
      <c r="A22" s="20" t="s">
        <v>29</v>
      </c>
      <c r="B22" s="21">
        <v>2750</v>
      </c>
      <c r="C22" s="22">
        <v>3200</v>
      </c>
      <c r="D22" s="23">
        <f t="shared" si="0"/>
        <v>116.36363636363636</v>
      </c>
      <c r="E22" s="24">
        <v>2125</v>
      </c>
      <c r="F22" s="25">
        <v>280</v>
      </c>
      <c r="G22" s="23">
        <f t="shared" si="1"/>
        <v>13.176470588235295</v>
      </c>
      <c r="H22" s="15">
        <v>660</v>
      </c>
      <c r="I22" s="22">
        <v>34</v>
      </c>
      <c r="J22" s="28">
        <f t="shared" si="2"/>
        <v>5.151515151515151</v>
      </c>
      <c r="K22" s="27">
        <v>91</v>
      </c>
      <c r="L22" s="23">
        <v>80</v>
      </c>
    </row>
    <row r="23" spans="1:12" ht="15">
      <c r="A23" s="20" t="s">
        <v>30</v>
      </c>
      <c r="B23" s="21">
        <v>4297</v>
      </c>
      <c r="C23" s="22">
        <v>4297</v>
      </c>
      <c r="D23" s="23">
        <f t="shared" si="0"/>
        <v>100</v>
      </c>
      <c r="E23" s="24">
        <v>3000</v>
      </c>
      <c r="F23" s="25">
        <v>1535</v>
      </c>
      <c r="G23" s="23">
        <f t="shared" si="1"/>
        <v>51.16666666666667</v>
      </c>
      <c r="H23" s="15">
        <v>915</v>
      </c>
      <c r="I23" s="22">
        <v>155</v>
      </c>
      <c r="J23" s="28">
        <f t="shared" si="2"/>
        <v>16.939890710382514</v>
      </c>
      <c r="K23" s="27">
        <v>80</v>
      </c>
      <c r="L23" s="23">
        <v>89</v>
      </c>
    </row>
    <row r="24" spans="1:12" ht="15">
      <c r="A24" s="20" t="s">
        <v>31</v>
      </c>
      <c r="B24" s="21">
        <v>9985.3</v>
      </c>
      <c r="C24" s="22">
        <v>10297</v>
      </c>
      <c r="D24" s="23">
        <f t="shared" si="0"/>
        <v>103.12158873544111</v>
      </c>
      <c r="E24" s="24">
        <v>6705</v>
      </c>
      <c r="F24" s="25">
        <v>1772</v>
      </c>
      <c r="G24" s="23">
        <f t="shared" si="1"/>
        <v>26.428038777032064</v>
      </c>
      <c r="H24" s="15">
        <v>1213</v>
      </c>
      <c r="I24" s="22">
        <v>45</v>
      </c>
      <c r="J24" s="28">
        <f t="shared" si="2"/>
        <v>3.709810387469085</v>
      </c>
      <c r="K24" s="27">
        <v>91</v>
      </c>
      <c r="L24" s="23">
        <v>95</v>
      </c>
    </row>
    <row r="25" spans="1:12" ht="15">
      <c r="A25" s="20" t="s">
        <v>32</v>
      </c>
      <c r="B25" s="21">
        <v>4600</v>
      </c>
      <c r="C25" s="22">
        <v>4493</v>
      </c>
      <c r="D25" s="23">
        <f t="shared" si="0"/>
        <v>97.67391304347825</v>
      </c>
      <c r="E25" s="24">
        <v>10964</v>
      </c>
      <c r="F25" s="25">
        <v>5898</v>
      </c>
      <c r="G25" s="23">
        <f t="shared" si="1"/>
        <v>53.79423568040861</v>
      </c>
      <c r="H25" s="15">
        <v>3210</v>
      </c>
      <c r="I25" s="22">
        <v>615</v>
      </c>
      <c r="J25" s="28">
        <f t="shared" si="2"/>
        <v>19.158878504672895</v>
      </c>
      <c r="K25" s="27">
        <v>88</v>
      </c>
      <c r="L25" s="23">
        <v>88</v>
      </c>
    </row>
    <row r="26" spans="1:12" ht="15">
      <c r="A26" s="29"/>
      <c r="B26" s="30"/>
      <c r="C26" s="31"/>
      <c r="D26" s="32"/>
      <c r="E26" s="30"/>
      <c r="F26" s="31"/>
      <c r="G26" s="32"/>
      <c r="H26" s="33"/>
      <c r="I26" s="34"/>
      <c r="J26" s="35"/>
      <c r="K26" s="36"/>
      <c r="L26" s="37"/>
    </row>
    <row r="27" spans="1:12" ht="15" customHeight="1">
      <c r="A27" s="38" t="s">
        <v>33</v>
      </c>
      <c r="B27" s="39">
        <f>SUM(B4:B25)</f>
        <v>67745.3</v>
      </c>
      <c r="C27" s="40">
        <f>SUM(C4:C25)</f>
        <v>74563</v>
      </c>
      <c r="D27" s="41">
        <f>C27/B27*100</f>
        <v>110.06372397789957</v>
      </c>
      <c r="E27" s="42">
        <f>SUM(E4:E25)</f>
        <v>55790</v>
      </c>
      <c r="F27" s="42">
        <f>SUM(F4:F25)</f>
        <v>24661</v>
      </c>
      <c r="G27" s="43">
        <f>F27/E27*100</f>
        <v>44.203262233375156</v>
      </c>
      <c r="H27" s="44">
        <f>SUM(H4:H25)</f>
        <v>16176.900000000001</v>
      </c>
      <c r="I27" s="45">
        <f>SUM(I4:I25)</f>
        <v>2831</v>
      </c>
      <c r="J27" s="46">
        <f>I27/H27*100</f>
        <v>17.500262720298696</v>
      </c>
      <c r="K27" s="47">
        <v>86</v>
      </c>
      <c r="L27" s="48">
        <v>89</v>
      </c>
    </row>
    <row r="28" spans="1:13" s="58" customFormat="1" ht="15">
      <c r="A28" s="49" t="s">
        <v>34</v>
      </c>
      <c r="B28" s="50">
        <v>67318</v>
      </c>
      <c r="C28" s="51">
        <v>69146</v>
      </c>
      <c r="D28" s="52">
        <f>C28/B28*100</f>
        <v>102.71546985947295</v>
      </c>
      <c r="E28" s="53">
        <v>56460</v>
      </c>
      <c r="F28" s="51">
        <v>14705</v>
      </c>
      <c r="G28" s="54">
        <f>F28/E28*100</f>
        <v>26.044987601842013</v>
      </c>
      <c r="H28" s="55">
        <v>16086</v>
      </c>
      <c r="I28" s="51">
        <v>1876</v>
      </c>
      <c r="J28" s="52">
        <f>I28/H28*100</f>
        <v>11.66231505657093</v>
      </c>
      <c r="K28" s="56">
        <v>86</v>
      </c>
      <c r="L28" s="57">
        <v>88</v>
      </c>
      <c r="M28"/>
    </row>
    <row r="29" spans="1:13" ht="15">
      <c r="A29" s="59"/>
      <c r="B29" s="60"/>
      <c r="C29" s="61"/>
      <c r="D29" s="60"/>
      <c r="E29" s="61"/>
      <c r="F29" s="61"/>
      <c r="G29" s="60"/>
      <c r="H29" s="61"/>
      <c r="I29" s="61"/>
      <c r="J29" s="61"/>
      <c r="K29" s="62"/>
      <c r="L29" s="62"/>
      <c r="M29" s="58"/>
    </row>
  </sheetData>
  <sheetProtection selectLockedCells="1" selectUnlockedCells="1"/>
  <mergeCells count="7">
    <mergeCell ref="A1:I1"/>
    <mergeCell ref="K1:L1"/>
    <mergeCell ref="A2:A4"/>
    <mergeCell ref="B2:D3"/>
    <mergeCell ref="E2:G3"/>
    <mergeCell ref="H2:J3"/>
    <mergeCell ref="K2:L3"/>
  </mergeCells>
  <printOptions/>
  <pageMargins left="1.3597222222222223" right="0.20972222222222223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21.125" style="63" customWidth="1"/>
    <col min="2" max="2" width="9.00390625" style="0" customWidth="1"/>
    <col min="3" max="3" width="7.625" style="0" customWidth="1"/>
    <col min="4" max="4" width="8.50390625" style="0" customWidth="1"/>
    <col min="5" max="6" width="7.625" style="0" hidden="1" customWidth="1"/>
    <col min="7" max="7" width="9.50390625" style="0" customWidth="1"/>
    <col min="8" max="8" width="9.00390625" style="0" customWidth="1"/>
    <col min="9" max="12" width="7.125" style="0" customWidth="1"/>
    <col min="13" max="13" width="8.25390625" style="0" customWidth="1"/>
    <col min="14" max="14" width="7.125" style="0" customWidth="1"/>
    <col min="15" max="16" width="8.50390625" style="0" customWidth="1"/>
    <col min="17" max="17" width="7.125" style="0" customWidth="1"/>
    <col min="18" max="18" width="8.25390625" style="0" customWidth="1"/>
  </cols>
  <sheetData>
    <row r="1" spans="1:21" s="63" customFormat="1" ht="18.75" customHeight="1">
      <c r="A1" s="191" t="s">
        <v>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2">
        <f ca="1">TODAY()</f>
        <v>43693</v>
      </c>
      <c r="Q1" s="192"/>
      <c r="R1" s="192"/>
      <c r="S1" s="64"/>
      <c r="T1" s="64"/>
      <c r="U1" s="64"/>
    </row>
    <row r="2" spans="1:21" s="63" customFormat="1" ht="19.5" customHeight="1">
      <c r="A2" s="193" t="s">
        <v>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2"/>
      <c r="Q2" s="192"/>
      <c r="R2" s="192"/>
      <c r="S2" s="65"/>
      <c r="T2" s="65"/>
      <c r="U2" s="65"/>
    </row>
    <row r="3" spans="1:21" ht="15.75" customHeight="1">
      <c r="A3" s="194" t="s">
        <v>37</v>
      </c>
      <c r="B3" s="195" t="s">
        <v>38</v>
      </c>
      <c r="C3" s="195"/>
      <c r="D3" s="195"/>
      <c r="E3" s="66"/>
      <c r="F3" s="66"/>
      <c r="G3" s="196" t="s">
        <v>39</v>
      </c>
      <c r="H3" s="196"/>
      <c r="I3" s="196"/>
      <c r="J3" s="196"/>
      <c r="K3" s="196"/>
      <c r="L3" s="196"/>
      <c r="M3" s="197" t="s">
        <v>40</v>
      </c>
      <c r="N3" s="197"/>
      <c r="O3" s="198" t="s">
        <v>41</v>
      </c>
      <c r="P3" s="198"/>
      <c r="Q3" s="198"/>
      <c r="R3" s="198"/>
      <c r="S3" s="67"/>
      <c r="T3" s="67"/>
      <c r="U3" s="67"/>
    </row>
    <row r="4" spans="1:21" ht="16.5" customHeight="1">
      <c r="A4" s="194"/>
      <c r="B4" s="199" t="s">
        <v>42</v>
      </c>
      <c r="C4" s="200" t="s">
        <v>43</v>
      </c>
      <c r="D4" s="200"/>
      <c r="E4" s="68"/>
      <c r="F4" s="68"/>
      <c r="G4" s="196"/>
      <c r="H4" s="196"/>
      <c r="I4" s="196"/>
      <c r="J4" s="196"/>
      <c r="K4" s="196"/>
      <c r="L4" s="196"/>
      <c r="M4" s="201" t="s">
        <v>44</v>
      </c>
      <c r="N4" s="201"/>
      <c r="O4" s="202" t="s">
        <v>45</v>
      </c>
      <c r="P4" s="202"/>
      <c r="Q4" s="203" t="s">
        <v>46</v>
      </c>
      <c r="R4" s="203"/>
      <c r="S4" s="67"/>
      <c r="T4" s="67"/>
      <c r="U4" s="67"/>
    </row>
    <row r="5" spans="1:21" ht="15.75" customHeight="1">
      <c r="A5" s="194"/>
      <c r="B5" s="199"/>
      <c r="C5" s="204" t="s">
        <v>47</v>
      </c>
      <c r="D5" s="204"/>
      <c r="E5" s="69"/>
      <c r="F5" s="69"/>
      <c r="G5" s="205" t="s">
        <v>48</v>
      </c>
      <c r="H5" s="205"/>
      <c r="I5" s="206" t="s">
        <v>49</v>
      </c>
      <c r="J5" s="206"/>
      <c r="K5" s="207" t="s">
        <v>50</v>
      </c>
      <c r="L5" s="207"/>
      <c r="M5" s="208" t="s">
        <v>51</v>
      </c>
      <c r="N5" s="208"/>
      <c r="O5" s="209" t="s">
        <v>49</v>
      </c>
      <c r="P5" s="209"/>
      <c r="Q5" s="210" t="s">
        <v>49</v>
      </c>
      <c r="R5" s="210"/>
      <c r="S5" s="67"/>
      <c r="T5" s="67"/>
      <c r="U5" s="67"/>
    </row>
    <row r="6" spans="1:21" ht="15">
      <c r="A6" s="194"/>
      <c r="B6" s="199"/>
      <c r="C6" s="70" t="s">
        <v>52</v>
      </c>
      <c r="D6" s="71" t="s">
        <v>53</v>
      </c>
      <c r="E6" s="72"/>
      <c r="F6" s="72"/>
      <c r="G6" s="73" t="s">
        <v>54</v>
      </c>
      <c r="H6" s="74" t="s">
        <v>55</v>
      </c>
      <c r="I6" s="73" t="s">
        <v>54</v>
      </c>
      <c r="J6" s="74" t="s">
        <v>55</v>
      </c>
      <c r="K6" s="73" t="s">
        <v>54</v>
      </c>
      <c r="L6" s="74" t="s">
        <v>55</v>
      </c>
      <c r="M6" s="73" t="s">
        <v>54</v>
      </c>
      <c r="N6" s="74" t="s">
        <v>55</v>
      </c>
      <c r="O6" s="73" t="s">
        <v>54</v>
      </c>
      <c r="P6" s="75" t="s">
        <v>55</v>
      </c>
      <c r="Q6" s="75" t="s">
        <v>54</v>
      </c>
      <c r="R6" s="76" t="s">
        <v>55</v>
      </c>
      <c r="S6" s="67"/>
      <c r="T6" s="67"/>
      <c r="U6" s="67"/>
    </row>
    <row r="7" spans="1:21" ht="15">
      <c r="A7" s="77" t="s">
        <v>56</v>
      </c>
      <c r="B7" s="78">
        <v>117</v>
      </c>
      <c r="C7" s="79">
        <v>79</v>
      </c>
      <c r="D7" s="80">
        <v>79</v>
      </c>
      <c r="E7" s="81">
        <v>219</v>
      </c>
      <c r="F7" s="82">
        <v>191</v>
      </c>
      <c r="G7" s="83">
        <f>34.9+I7*36</f>
        <v>58.3</v>
      </c>
      <c r="H7" s="82">
        <f>59.1+J7*36</f>
        <v>86.82</v>
      </c>
      <c r="I7" s="83">
        <v>0.65</v>
      </c>
      <c r="J7" s="82">
        <v>0.77</v>
      </c>
      <c r="K7" s="83">
        <v>0.5</v>
      </c>
      <c r="L7" s="84">
        <v>0.5</v>
      </c>
      <c r="M7" s="85">
        <f aca="true" t="shared" si="0" ref="M7:M28">I7/D7*1000</f>
        <v>8.227848101265824</v>
      </c>
      <c r="N7" s="86">
        <v>6.4</v>
      </c>
      <c r="O7" s="87">
        <v>69.5</v>
      </c>
      <c r="P7" s="88">
        <v>69</v>
      </c>
      <c r="Q7" s="89">
        <v>0.5</v>
      </c>
      <c r="R7" s="90">
        <v>0.5</v>
      </c>
      <c r="S7" s="67"/>
      <c r="T7" s="67"/>
      <c r="U7" s="67"/>
    </row>
    <row r="8" spans="1:21" ht="15">
      <c r="A8" s="91" t="s">
        <v>57</v>
      </c>
      <c r="B8" s="92">
        <v>1033</v>
      </c>
      <c r="C8" s="93">
        <v>1079</v>
      </c>
      <c r="D8" s="94">
        <v>1079</v>
      </c>
      <c r="E8" s="95">
        <v>1657.4</v>
      </c>
      <c r="F8" s="96">
        <v>2018.1</v>
      </c>
      <c r="G8" s="97">
        <f>640.8+I8*36</f>
        <v>1015.2</v>
      </c>
      <c r="H8" s="96">
        <f>599.3+J8*36</f>
        <v>952.0999999999999</v>
      </c>
      <c r="I8" s="97">
        <v>10.4</v>
      </c>
      <c r="J8" s="96">
        <v>9.8</v>
      </c>
      <c r="K8" s="97">
        <v>9.8</v>
      </c>
      <c r="L8" s="98">
        <v>8.8</v>
      </c>
      <c r="M8" s="99">
        <f t="shared" si="0"/>
        <v>9.63855421686747</v>
      </c>
      <c r="N8" s="100">
        <v>9.5</v>
      </c>
      <c r="O8" s="101">
        <v>401.3</v>
      </c>
      <c r="P8" s="102">
        <v>354.9</v>
      </c>
      <c r="Q8" s="103">
        <v>4.1</v>
      </c>
      <c r="R8" s="104">
        <v>2.9</v>
      </c>
      <c r="S8" s="67"/>
      <c r="T8" s="67"/>
      <c r="U8" s="67"/>
    </row>
    <row r="9" spans="1:21" ht="15">
      <c r="A9" s="91" t="s">
        <v>58</v>
      </c>
      <c r="B9" s="92">
        <v>1240</v>
      </c>
      <c r="C9" s="93">
        <v>1190</v>
      </c>
      <c r="D9" s="94">
        <v>1190</v>
      </c>
      <c r="E9" s="95">
        <v>3154.8</v>
      </c>
      <c r="F9" s="96">
        <v>3105.8</v>
      </c>
      <c r="G9" s="97">
        <f>1505.6+I9*36</f>
        <v>1991.6</v>
      </c>
      <c r="H9" s="96">
        <f>1404.3+J9*36</f>
        <v>1890.3</v>
      </c>
      <c r="I9" s="97">
        <v>13.5</v>
      </c>
      <c r="J9" s="96">
        <v>13.5</v>
      </c>
      <c r="K9" s="97">
        <v>9.4</v>
      </c>
      <c r="L9" s="98">
        <v>6.1</v>
      </c>
      <c r="M9" s="99">
        <f t="shared" si="0"/>
        <v>11.34453781512605</v>
      </c>
      <c r="N9" s="100">
        <v>10.9</v>
      </c>
      <c r="O9" s="101">
        <v>520</v>
      </c>
      <c r="P9" s="102">
        <v>496</v>
      </c>
      <c r="Q9" s="103">
        <v>4</v>
      </c>
      <c r="R9" s="104">
        <v>4</v>
      </c>
      <c r="S9" s="67"/>
      <c r="T9" s="67"/>
      <c r="U9" s="67"/>
    </row>
    <row r="10" spans="1:21" ht="15">
      <c r="A10" s="91" t="s">
        <v>59</v>
      </c>
      <c r="B10" s="92">
        <v>417</v>
      </c>
      <c r="C10" s="93">
        <v>349</v>
      </c>
      <c r="D10" s="94">
        <v>349</v>
      </c>
      <c r="E10" s="95">
        <v>577.9</v>
      </c>
      <c r="F10" s="96">
        <v>568</v>
      </c>
      <c r="G10" s="97">
        <f>176.5+I10*36</f>
        <v>262.9</v>
      </c>
      <c r="H10" s="96">
        <f>172.8+J10*36</f>
        <v>264.78000000000003</v>
      </c>
      <c r="I10" s="97">
        <v>2.4</v>
      </c>
      <c r="J10" s="96">
        <v>2.555</v>
      </c>
      <c r="K10" s="97">
        <v>1.8</v>
      </c>
      <c r="L10" s="98">
        <v>1.941</v>
      </c>
      <c r="M10" s="99">
        <f t="shared" si="0"/>
        <v>6.876790830945558</v>
      </c>
      <c r="N10" s="100">
        <v>7.5</v>
      </c>
      <c r="O10" s="101">
        <v>605.5</v>
      </c>
      <c r="P10" s="102">
        <v>540.3</v>
      </c>
      <c r="Q10" s="103">
        <v>4.8</v>
      </c>
      <c r="R10" s="104">
        <v>4.5</v>
      </c>
      <c r="S10" s="67"/>
      <c r="T10" s="67"/>
      <c r="U10" s="67"/>
    </row>
    <row r="11" spans="1:21" ht="15">
      <c r="A11" s="91" t="s">
        <v>60</v>
      </c>
      <c r="B11" s="92">
        <v>672</v>
      </c>
      <c r="C11" s="93">
        <v>690</v>
      </c>
      <c r="D11" s="94">
        <v>690</v>
      </c>
      <c r="E11" s="95">
        <v>1379.4</v>
      </c>
      <c r="F11" s="96">
        <v>1018.4</v>
      </c>
      <c r="G11" s="97">
        <f>881.8+I11*36</f>
        <v>1126.6</v>
      </c>
      <c r="H11" s="96">
        <f>663.3+J11*36</f>
        <v>904.5</v>
      </c>
      <c r="I11" s="97">
        <v>6.8</v>
      </c>
      <c r="J11" s="96">
        <v>6.7</v>
      </c>
      <c r="K11" s="97">
        <v>6</v>
      </c>
      <c r="L11" s="98">
        <v>5.9</v>
      </c>
      <c r="M11" s="99">
        <f t="shared" si="0"/>
        <v>9.855072463768115</v>
      </c>
      <c r="N11" s="100">
        <v>9.8</v>
      </c>
      <c r="O11" s="101">
        <v>606.5</v>
      </c>
      <c r="P11" s="102">
        <v>588.5</v>
      </c>
      <c r="Q11" s="103">
        <v>6.5</v>
      </c>
      <c r="R11" s="104">
        <v>6.5</v>
      </c>
      <c r="S11" s="67"/>
      <c r="T11" s="67"/>
      <c r="U11" s="67"/>
    </row>
    <row r="12" spans="1:21" ht="15">
      <c r="A12" s="91" t="s">
        <v>61</v>
      </c>
      <c r="B12" s="92">
        <v>858</v>
      </c>
      <c r="C12" s="93">
        <v>824</v>
      </c>
      <c r="D12" s="94">
        <v>824</v>
      </c>
      <c r="E12" s="95">
        <v>2468.3</v>
      </c>
      <c r="F12" s="96">
        <v>2398.3</v>
      </c>
      <c r="G12" s="97">
        <f>783.4+I12*36</f>
        <v>1190.2</v>
      </c>
      <c r="H12" s="96">
        <f>856.4+J12*36</f>
        <v>1274</v>
      </c>
      <c r="I12" s="97">
        <v>11.3</v>
      </c>
      <c r="J12" s="96">
        <v>11.6</v>
      </c>
      <c r="K12" s="97">
        <v>10.3</v>
      </c>
      <c r="L12" s="98">
        <v>10.6</v>
      </c>
      <c r="M12" s="99">
        <f t="shared" si="0"/>
        <v>13.71359223300971</v>
      </c>
      <c r="N12" s="100">
        <v>13.6</v>
      </c>
      <c r="O12" s="101">
        <v>944.4</v>
      </c>
      <c r="P12" s="102">
        <v>874.6</v>
      </c>
      <c r="Q12" s="103">
        <v>10.7</v>
      </c>
      <c r="R12" s="104">
        <v>11.5</v>
      </c>
      <c r="S12" s="67"/>
      <c r="T12" s="67"/>
      <c r="U12" s="67"/>
    </row>
    <row r="13" spans="1:21" ht="15">
      <c r="A13" s="91" t="s">
        <v>62</v>
      </c>
      <c r="B13" s="92">
        <v>2590</v>
      </c>
      <c r="C13" s="93">
        <v>2675</v>
      </c>
      <c r="D13" s="94">
        <v>2675</v>
      </c>
      <c r="E13" s="95">
        <v>5732.8</v>
      </c>
      <c r="F13" s="96">
        <v>5598.2</v>
      </c>
      <c r="G13" s="97">
        <f>1955+I13*36</f>
        <v>2916.2</v>
      </c>
      <c r="H13" s="96">
        <f>1908+J13*36</f>
        <v>2869.2</v>
      </c>
      <c r="I13" s="97">
        <v>26.7</v>
      </c>
      <c r="J13" s="96">
        <v>26.7</v>
      </c>
      <c r="K13" s="97">
        <v>22.8</v>
      </c>
      <c r="L13" s="98">
        <v>23.2</v>
      </c>
      <c r="M13" s="99">
        <f t="shared" si="0"/>
        <v>9.981308411214952</v>
      </c>
      <c r="N13" s="100">
        <v>10</v>
      </c>
      <c r="O13" s="101">
        <v>524</v>
      </c>
      <c r="P13" s="102">
        <v>560</v>
      </c>
      <c r="Q13" s="103">
        <v>4</v>
      </c>
      <c r="R13" s="104">
        <v>8</v>
      </c>
      <c r="S13" s="67"/>
      <c r="T13" s="67"/>
      <c r="U13" s="67"/>
    </row>
    <row r="14" spans="1:21" ht="15">
      <c r="A14" s="91" t="s">
        <v>63</v>
      </c>
      <c r="B14" s="92">
        <v>3222</v>
      </c>
      <c r="C14" s="93">
        <v>3222</v>
      </c>
      <c r="D14" s="94">
        <v>3222</v>
      </c>
      <c r="E14" s="95">
        <v>10169.5</v>
      </c>
      <c r="F14" s="96">
        <v>11109.7</v>
      </c>
      <c r="G14" s="97">
        <f>3557.4+I14*36</f>
        <v>5101.8</v>
      </c>
      <c r="H14" s="96">
        <f>3643.6+J14*36</f>
        <v>5188</v>
      </c>
      <c r="I14" s="97">
        <v>42.9</v>
      </c>
      <c r="J14" s="96">
        <v>42.9</v>
      </c>
      <c r="K14" s="97">
        <v>38.6</v>
      </c>
      <c r="L14" s="98">
        <v>38.6</v>
      </c>
      <c r="M14" s="99">
        <f t="shared" si="0"/>
        <v>13.314711359404097</v>
      </c>
      <c r="N14" s="100">
        <v>13.3</v>
      </c>
      <c r="O14" s="101">
        <v>2178</v>
      </c>
      <c r="P14" s="102">
        <v>1760</v>
      </c>
      <c r="Q14" s="103">
        <v>27</v>
      </c>
      <c r="R14" s="104">
        <v>15</v>
      </c>
      <c r="S14" s="67"/>
      <c r="T14" s="67"/>
      <c r="U14" s="67"/>
    </row>
    <row r="15" spans="1:21" ht="15">
      <c r="A15" s="91" t="s">
        <v>64</v>
      </c>
      <c r="B15" s="92">
        <v>1072</v>
      </c>
      <c r="C15" s="93">
        <v>914</v>
      </c>
      <c r="D15" s="94">
        <v>973</v>
      </c>
      <c r="E15" s="95">
        <v>2301.4</v>
      </c>
      <c r="F15" s="96">
        <v>1988.8</v>
      </c>
      <c r="G15" s="97">
        <f>654.7+I15*36</f>
        <v>1003.9000000000001</v>
      </c>
      <c r="H15" s="96">
        <f>726.5+J15*36</f>
        <v>1093.7</v>
      </c>
      <c r="I15" s="97">
        <v>9.7</v>
      </c>
      <c r="J15" s="96">
        <v>10.2</v>
      </c>
      <c r="K15" s="97">
        <v>8.8</v>
      </c>
      <c r="L15" s="98">
        <v>9.1</v>
      </c>
      <c r="M15" s="99">
        <f t="shared" si="0"/>
        <v>9.969167523124357</v>
      </c>
      <c r="N15" s="105">
        <v>10</v>
      </c>
      <c r="O15" s="101">
        <v>542</v>
      </c>
      <c r="P15" s="102">
        <v>528</v>
      </c>
      <c r="Q15" s="103">
        <v>7</v>
      </c>
      <c r="R15" s="104">
        <v>7</v>
      </c>
      <c r="S15" s="67"/>
      <c r="T15" s="67"/>
      <c r="U15" s="67"/>
    </row>
    <row r="16" spans="1:21" ht="15" customHeight="1">
      <c r="A16" s="91" t="s">
        <v>65</v>
      </c>
      <c r="B16" s="92">
        <v>570</v>
      </c>
      <c r="C16" s="93">
        <v>636</v>
      </c>
      <c r="D16" s="94">
        <v>636</v>
      </c>
      <c r="E16" s="95">
        <v>1555.9</v>
      </c>
      <c r="F16" s="96">
        <v>1344.2</v>
      </c>
      <c r="G16" s="97">
        <f>595.9+I16*36</f>
        <v>909.0999999999999</v>
      </c>
      <c r="H16" s="96">
        <f>508.7+J16*36</f>
        <v>814.7</v>
      </c>
      <c r="I16" s="97">
        <v>8.7</v>
      </c>
      <c r="J16" s="96">
        <v>8.5</v>
      </c>
      <c r="K16" s="97">
        <v>8.1</v>
      </c>
      <c r="L16" s="98">
        <v>8</v>
      </c>
      <c r="M16" s="99">
        <f t="shared" si="0"/>
        <v>13.679245283018867</v>
      </c>
      <c r="N16" s="100">
        <v>14.7</v>
      </c>
      <c r="O16" s="101">
        <v>730</v>
      </c>
      <c r="P16" s="102">
        <v>983</v>
      </c>
      <c r="Q16" s="103">
        <v>10</v>
      </c>
      <c r="R16" s="104">
        <v>9</v>
      </c>
      <c r="S16" s="67"/>
      <c r="T16" s="67"/>
      <c r="U16" s="67"/>
    </row>
    <row r="17" spans="1:21" ht="15">
      <c r="A17" s="91" t="s">
        <v>66</v>
      </c>
      <c r="B17" s="92">
        <v>886</v>
      </c>
      <c r="C17" s="93">
        <v>859</v>
      </c>
      <c r="D17" s="94">
        <v>859</v>
      </c>
      <c r="E17" s="95">
        <v>1719.1</v>
      </c>
      <c r="F17" s="96">
        <v>1891.8</v>
      </c>
      <c r="G17" s="97">
        <f>645.6+I17*36</f>
        <v>1012.8</v>
      </c>
      <c r="H17" s="96">
        <f>551.3+J17*36</f>
        <v>983.3</v>
      </c>
      <c r="I17" s="97">
        <v>10.2</v>
      </c>
      <c r="J17" s="96">
        <v>12</v>
      </c>
      <c r="K17" s="97">
        <v>9</v>
      </c>
      <c r="L17" s="98">
        <v>10.9</v>
      </c>
      <c r="M17" s="99">
        <f t="shared" si="0"/>
        <v>11.874272409778811</v>
      </c>
      <c r="N17" s="100">
        <v>13.3</v>
      </c>
      <c r="O17" s="101">
        <v>610</v>
      </c>
      <c r="P17" s="102">
        <v>605</v>
      </c>
      <c r="Q17" s="103">
        <v>5</v>
      </c>
      <c r="R17" s="104">
        <v>5</v>
      </c>
      <c r="S17" s="67"/>
      <c r="T17" s="67"/>
      <c r="U17" s="67"/>
    </row>
    <row r="18" spans="1:21" ht="15">
      <c r="A18" s="91" t="s">
        <v>67</v>
      </c>
      <c r="B18" s="92">
        <v>240</v>
      </c>
      <c r="C18" s="93">
        <v>241</v>
      </c>
      <c r="D18" s="94">
        <v>241</v>
      </c>
      <c r="E18" s="95">
        <v>317.1</v>
      </c>
      <c r="F18" s="96">
        <v>325.4</v>
      </c>
      <c r="G18" s="97">
        <f>103.3+I18*36</f>
        <v>175.3</v>
      </c>
      <c r="H18" s="96">
        <f>104.5+J18*36</f>
        <v>172.89999999999998</v>
      </c>
      <c r="I18" s="97">
        <v>2</v>
      </c>
      <c r="J18" s="96">
        <v>1.9</v>
      </c>
      <c r="K18" s="97">
        <v>1.6</v>
      </c>
      <c r="L18" s="98">
        <v>1.7</v>
      </c>
      <c r="M18" s="99">
        <f t="shared" si="0"/>
        <v>8.298755186721992</v>
      </c>
      <c r="N18" s="100">
        <v>7.8</v>
      </c>
      <c r="O18" s="101">
        <v>471.5</v>
      </c>
      <c r="P18" s="102">
        <v>729</v>
      </c>
      <c r="Q18" s="103">
        <v>3.9</v>
      </c>
      <c r="R18" s="104">
        <v>8.5</v>
      </c>
      <c r="S18" s="67"/>
      <c r="T18" s="67"/>
      <c r="U18" s="67"/>
    </row>
    <row r="19" spans="1:21" ht="15">
      <c r="A19" s="91" t="s">
        <v>68</v>
      </c>
      <c r="B19" s="92">
        <v>1410</v>
      </c>
      <c r="C19" s="93">
        <v>1410</v>
      </c>
      <c r="D19" s="94">
        <v>1410</v>
      </c>
      <c r="E19" s="95">
        <v>2008.8</v>
      </c>
      <c r="F19" s="96">
        <v>2312.8</v>
      </c>
      <c r="G19" s="97">
        <f>589.9+I19*36</f>
        <v>1090.3</v>
      </c>
      <c r="H19" s="96">
        <f>634.7+J19*36</f>
        <v>1145.9</v>
      </c>
      <c r="I19" s="97">
        <v>13.9</v>
      </c>
      <c r="J19" s="96">
        <v>14.2</v>
      </c>
      <c r="K19" s="97">
        <v>11.5</v>
      </c>
      <c r="L19" s="98">
        <v>11.7</v>
      </c>
      <c r="M19" s="99">
        <f t="shared" si="0"/>
        <v>9.858156028368795</v>
      </c>
      <c r="N19" s="100">
        <v>10.1</v>
      </c>
      <c r="O19" s="101">
        <v>482</v>
      </c>
      <c r="P19" s="102">
        <v>469</v>
      </c>
      <c r="Q19" s="103">
        <v>4</v>
      </c>
      <c r="R19" s="104">
        <v>4</v>
      </c>
      <c r="S19" s="67"/>
      <c r="T19" s="67"/>
      <c r="U19" s="67"/>
    </row>
    <row r="20" spans="1:21" ht="15">
      <c r="A20" s="91" t="s">
        <v>69</v>
      </c>
      <c r="B20" s="92">
        <v>1216</v>
      </c>
      <c r="C20" s="93">
        <v>1238</v>
      </c>
      <c r="D20" s="94">
        <v>1238</v>
      </c>
      <c r="E20" s="95">
        <v>2787.5</v>
      </c>
      <c r="F20" s="96">
        <v>2575.2</v>
      </c>
      <c r="G20" s="97">
        <f>1070.4+I20*36</f>
        <v>1560</v>
      </c>
      <c r="H20" s="96">
        <f>1046.9+J20*36</f>
        <v>1565.3000000000002</v>
      </c>
      <c r="I20" s="97">
        <v>13.6</v>
      </c>
      <c r="J20" s="96">
        <v>14.4</v>
      </c>
      <c r="K20" s="97">
        <v>11.9</v>
      </c>
      <c r="L20" s="98">
        <v>12.4</v>
      </c>
      <c r="M20" s="99">
        <f t="shared" si="0"/>
        <v>10.98546042003231</v>
      </c>
      <c r="N20" s="100">
        <v>11.8</v>
      </c>
      <c r="O20" s="101">
        <v>509</v>
      </c>
      <c r="P20" s="102">
        <v>507</v>
      </c>
      <c r="Q20" s="103">
        <v>5</v>
      </c>
      <c r="R20" s="104">
        <v>5</v>
      </c>
      <c r="S20" s="67"/>
      <c r="T20" s="67"/>
      <c r="U20" s="67"/>
    </row>
    <row r="21" spans="1:21" ht="16.5" customHeight="1">
      <c r="A21" s="91" t="s">
        <v>70</v>
      </c>
      <c r="B21" s="92">
        <v>1135</v>
      </c>
      <c r="C21" s="93">
        <v>1050</v>
      </c>
      <c r="D21" s="94">
        <v>1050</v>
      </c>
      <c r="E21" s="95">
        <v>2062.5</v>
      </c>
      <c r="F21" s="96">
        <v>2178.6</v>
      </c>
      <c r="G21" s="97">
        <f>742.2+I21*36</f>
        <v>1110.8400000000001</v>
      </c>
      <c r="H21" s="96">
        <f>765+J21*36</f>
        <v>1189.8</v>
      </c>
      <c r="I21" s="97">
        <v>10.24</v>
      </c>
      <c r="J21" s="96">
        <v>11.8</v>
      </c>
      <c r="K21" s="97">
        <v>9.3</v>
      </c>
      <c r="L21" s="98">
        <v>10.9</v>
      </c>
      <c r="M21" s="99">
        <f t="shared" si="0"/>
        <v>9.752380952380953</v>
      </c>
      <c r="N21" s="100">
        <v>11.2</v>
      </c>
      <c r="O21" s="101">
        <v>351.9</v>
      </c>
      <c r="P21" s="102">
        <v>339.7</v>
      </c>
      <c r="Q21" s="103">
        <v>2.8</v>
      </c>
      <c r="R21" s="104">
        <v>2.6</v>
      </c>
      <c r="S21" s="67"/>
      <c r="T21" s="67"/>
      <c r="U21" s="67"/>
    </row>
    <row r="22" spans="1:21" ht="15">
      <c r="A22" s="91" t="s">
        <v>71</v>
      </c>
      <c r="B22" s="92">
        <v>1251</v>
      </c>
      <c r="C22" s="93">
        <v>1107</v>
      </c>
      <c r="D22" s="94">
        <v>1107</v>
      </c>
      <c r="E22" s="95">
        <v>2936.1</v>
      </c>
      <c r="F22" s="96">
        <v>2998.3</v>
      </c>
      <c r="G22" s="97">
        <f>880.9+I22*36</f>
        <v>1278.34</v>
      </c>
      <c r="H22" s="96">
        <f>933.6+J22*36</f>
        <v>1416</v>
      </c>
      <c r="I22" s="97">
        <v>11.04</v>
      </c>
      <c r="J22" s="96">
        <v>13.4</v>
      </c>
      <c r="K22" s="97">
        <v>9.9</v>
      </c>
      <c r="L22" s="98">
        <v>12.2</v>
      </c>
      <c r="M22" s="99">
        <f t="shared" si="0"/>
        <v>9.97289972899729</v>
      </c>
      <c r="N22" s="100">
        <v>11.1</v>
      </c>
      <c r="O22" s="101">
        <v>991</v>
      </c>
      <c r="P22" s="102">
        <v>829.7</v>
      </c>
      <c r="Q22" s="103">
        <v>8.5</v>
      </c>
      <c r="R22" s="104">
        <v>7.2</v>
      </c>
      <c r="S22" s="67"/>
      <c r="T22" s="67"/>
      <c r="U22" s="67"/>
    </row>
    <row r="23" spans="1:21" ht="15">
      <c r="A23" s="91" t="s">
        <v>72</v>
      </c>
      <c r="B23" s="92">
        <v>1254</v>
      </c>
      <c r="C23" s="93">
        <v>2303</v>
      </c>
      <c r="D23" s="94">
        <v>2302</v>
      </c>
      <c r="E23" s="95">
        <v>2561.3</v>
      </c>
      <c r="F23" s="96">
        <v>2763.2</v>
      </c>
      <c r="G23" s="97">
        <f>3570.7+I23*36</f>
        <v>5028.7</v>
      </c>
      <c r="H23" s="96">
        <f>1536+J23*36</f>
        <v>2432.4</v>
      </c>
      <c r="I23" s="97">
        <v>40.5</v>
      </c>
      <c r="J23" s="96">
        <v>24.9</v>
      </c>
      <c r="K23" s="97">
        <v>41.3</v>
      </c>
      <c r="L23" s="98">
        <v>22.6</v>
      </c>
      <c r="M23" s="99">
        <f t="shared" si="0"/>
        <v>17.593397046046917</v>
      </c>
      <c r="N23" s="100">
        <v>15.4</v>
      </c>
      <c r="O23" s="101">
        <v>769.9</v>
      </c>
      <c r="P23" s="102">
        <v>762.8</v>
      </c>
      <c r="Q23" s="103">
        <v>6.9</v>
      </c>
      <c r="R23" s="104">
        <v>9.6</v>
      </c>
      <c r="S23" s="67"/>
      <c r="T23" s="67"/>
      <c r="U23" s="67"/>
    </row>
    <row r="24" spans="1:21" ht="15">
      <c r="A24" s="91" t="s">
        <v>73</v>
      </c>
      <c r="B24" s="92">
        <v>189</v>
      </c>
      <c r="C24" s="93">
        <v>228</v>
      </c>
      <c r="D24" s="94">
        <v>228</v>
      </c>
      <c r="E24" s="95">
        <v>247.9</v>
      </c>
      <c r="F24" s="96">
        <v>92.3</v>
      </c>
      <c r="G24" s="97">
        <f>130.7+I24*36</f>
        <v>209.89999999999998</v>
      </c>
      <c r="H24" s="96">
        <f>72.9+J24*36</f>
        <v>140.4</v>
      </c>
      <c r="I24" s="97">
        <v>2.2</v>
      </c>
      <c r="J24" s="96">
        <v>1.875</v>
      </c>
      <c r="K24" s="97">
        <v>3.5</v>
      </c>
      <c r="L24" s="98">
        <v>1.3</v>
      </c>
      <c r="M24" s="99">
        <f t="shared" si="0"/>
        <v>9.649122807017545</v>
      </c>
      <c r="N24" s="100">
        <v>8.2</v>
      </c>
      <c r="O24" s="101">
        <v>480</v>
      </c>
      <c r="P24" s="102">
        <v>375.3</v>
      </c>
      <c r="Q24" s="103">
        <v>3.5</v>
      </c>
      <c r="R24" s="104">
        <v>3.5</v>
      </c>
      <c r="S24" s="67"/>
      <c r="T24" s="67"/>
      <c r="U24" s="67"/>
    </row>
    <row r="25" spans="1:21" ht="15">
      <c r="A25" s="91" t="s">
        <v>74</v>
      </c>
      <c r="B25" s="92">
        <v>2698</v>
      </c>
      <c r="C25" s="93">
        <v>1919</v>
      </c>
      <c r="D25" s="94">
        <v>1919</v>
      </c>
      <c r="E25" s="95">
        <v>7270.8</v>
      </c>
      <c r="F25" s="96">
        <v>7503.8</v>
      </c>
      <c r="G25" s="97">
        <f>1976.1+I25*36</f>
        <v>2670.9</v>
      </c>
      <c r="H25" s="96">
        <f>2597.3+J25*36</f>
        <v>3655.7</v>
      </c>
      <c r="I25" s="97">
        <v>19.3</v>
      </c>
      <c r="J25" s="96">
        <v>29.4</v>
      </c>
      <c r="K25" s="97">
        <v>16.7</v>
      </c>
      <c r="L25" s="98">
        <v>27.3</v>
      </c>
      <c r="M25" s="99">
        <f t="shared" si="0"/>
        <v>10.057321521625848</v>
      </c>
      <c r="N25" s="100">
        <v>11.6</v>
      </c>
      <c r="O25" s="101" t="s">
        <v>75</v>
      </c>
      <c r="P25" s="102"/>
      <c r="Q25" s="103"/>
      <c r="R25" s="104"/>
      <c r="S25" s="67"/>
      <c r="T25" s="67"/>
      <c r="U25" s="67"/>
    </row>
    <row r="26" spans="1:21" ht="15">
      <c r="A26" s="91" t="s">
        <v>76</v>
      </c>
      <c r="B26" s="92">
        <v>1265</v>
      </c>
      <c r="C26" s="93">
        <v>1247</v>
      </c>
      <c r="D26" s="94">
        <v>1247</v>
      </c>
      <c r="E26" s="95">
        <v>2218.4</v>
      </c>
      <c r="F26" s="96">
        <v>2000.8</v>
      </c>
      <c r="G26" s="97">
        <f>823.7+I26*36</f>
        <v>1154.9</v>
      </c>
      <c r="H26" s="96">
        <f>855.3+J26*36</f>
        <v>1202.34</v>
      </c>
      <c r="I26" s="97">
        <v>9.2</v>
      </c>
      <c r="J26" s="96">
        <v>9.64</v>
      </c>
      <c r="K26" s="97">
        <v>7.5</v>
      </c>
      <c r="L26" s="98">
        <v>8.4</v>
      </c>
      <c r="M26" s="99">
        <f t="shared" si="0"/>
        <v>7.377706495589414</v>
      </c>
      <c r="N26" s="100">
        <v>7.7</v>
      </c>
      <c r="O26" s="101">
        <v>1482</v>
      </c>
      <c r="P26" s="102">
        <v>1278</v>
      </c>
      <c r="Q26" s="103">
        <v>9</v>
      </c>
      <c r="R26" s="104">
        <v>13</v>
      </c>
      <c r="S26" s="67"/>
      <c r="T26" s="67"/>
      <c r="U26" s="67"/>
    </row>
    <row r="27" spans="1:21" ht="15">
      <c r="A27" s="91" t="s">
        <v>77</v>
      </c>
      <c r="B27" s="92">
        <v>3039</v>
      </c>
      <c r="C27" s="93">
        <v>3245</v>
      </c>
      <c r="D27" s="94">
        <v>3245</v>
      </c>
      <c r="E27" s="95">
        <v>5712.4</v>
      </c>
      <c r="F27" s="96">
        <v>6040.3</v>
      </c>
      <c r="G27" s="97">
        <f>2342.4+I27*36</f>
        <v>3454.8</v>
      </c>
      <c r="H27" s="96">
        <f>2156.1+J27*36</f>
        <v>3110.1</v>
      </c>
      <c r="I27" s="97">
        <v>30.9</v>
      </c>
      <c r="J27" s="96">
        <v>26.5</v>
      </c>
      <c r="K27" s="97">
        <v>24</v>
      </c>
      <c r="L27" s="98">
        <v>37.3</v>
      </c>
      <c r="M27" s="99">
        <f t="shared" si="0"/>
        <v>9.522342064714945</v>
      </c>
      <c r="N27" s="100">
        <v>8.7</v>
      </c>
      <c r="O27" s="101">
        <v>716</v>
      </c>
      <c r="P27" s="102">
        <v>1192</v>
      </c>
      <c r="Q27" s="103">
        <v>8</v>
      </c>
      <c r="R27" s="104">
        <v>12</v>
      </c>
      <c r="S27" s="67"/>
      <c r="T27" s="67"/>
      <c r="U27" s="67"/>
    </row>
    <row r="28" spans="1:21" ht="15">
      <c r="A28" s="106" t="s">
        <v>78</v>
      </c>
      <c r="B28" s="107">
        <v>350</v>
      </c>
      <c r="C28" s="108">
        <v>300</v>
      </c>
      <c r="D28" s="109">
        <v>300</v>
      </c>
      <c r="E28" s="110">
        <v>937.9</v>
      </c>
      <c r="F28" s="111">
        <v>1172.9</v>
      </c>
      <c r="G28" s="112">
        <f>157.8+I28*36</f>
        <v>251.40000000000003</v>
      </c>
      <c r="H28" s="111">
        <f>295.9+J28*36</f>
        <v>413.116</v>
      </c>
      <c r="I28" s="112">
        <v>2.6</v>
      </c>
      <c r="J28" s="111">
        <v>3.256</v>
      </c>
      <c r="K28" s="112">
        <v>2.2</v>
      </c>
      <c r="L28" s="113">
        <v>2.9</v>
      </c>
      <c r="M28" s="114">
        <f t="shared" si="0"/>
        <v>8.666666666666666</v>
      </c>
      <c r="N28" s="115">
        <v>8.7</v>
      </c>
      <c r="O28" s="116"/>
      <c r="P28" s="117"/>
      <c r="Q28" s="118"/>
      <c r="R28" s="119"/>
      <c r="S28" s="67"/>
      <c r="T28" s="67"/>
      <c r="U28" s="67"/>
    </row>
    <row r="29" spans="1:21" ht="15" hidden="1">
      <c r="A29" s="120"/>
      <c r="B29" s="121"/>
      <c r="C29" s="122"/>
      <c r="D29" s="123"/>
      <c r="E29" s="124"/>
      <c r="F29" s="124"/>
      <c r="G29" s="121" t="s">
        <v>79</v>
      </c>
      <c r="H29" s="125"/>
      <c r="I29" s="121"/>
      <c r="J29" s="123"/>
      <c r="K29" s="126"/>
      <c r="L29" s="125"/>
      <c r="M29" s="127"/>
      <c r="N29" s="128"/>
      <c r="O29" s="129"/>
      <c r="P29" s="130"/>
      <c r="Q29" s="131"/>
      <c r="R29" s="132"/>
      <c r="S29" s="67"/>
      <c r="T29" s="67"/>
      <c r="U29" s="67"/>
    </row>
    <row r="30" spans="1:21" ht="15">
      <c r="A30" s="133" t="s">
        <v>80</v>
      </c>
      <c r="B30" s="134">
        <f>SUM(B7:B28)</f>
        <v>26724</v>
      </c>
      <c r="C30" s="135">
        <f>SUM(C7:C28)</f>
        <v>26805</v>
      </c>
      <c r="D30" s="135">
        <f>SUM(D7:D28)</f>
        <v>26863</v>
      </c>
      <c r="E30" s="136"/>
      <c r="F30" s="136"/>
      <c r="G30" s="137">
        <f aca="true" t="shared" si="1" ref="G30:L30">SUM(G7:G28)</f>
        <v>34573.98</v>
      </c>
      <c r="H30" s="138">
        <f t="shared" si="1"/>
        <v>32765.356000000007</v>
      </c>
      <c r="I30" s="137">
        <f t="shared" si="1"/>
        <v>298.72999999999996</v>
      </c>
      <c r="J30" s="138">
        <f t="shared" si="1"/>
        <v>296.496</v>
      </c>
      <c r="K30" s="139">
        <f t="shared" si="1"/>
        <v>264.5</v>
      </c>
      <c r="L30" s="140">
        <f t="shared" si="1"/>
        <v>272.341</v>
      </c>
      <c r="M30" s="141">
        <f>I30/D30*1000</f>
        <v>11.120500316420353</v>
      </c>
      <c r="N30" s="142">
        <v>11</v>
      </c>
      <c r="O30" s="143">
        <f>SUM(O7:O28)</f>
        <v>13984.5</v>
      </c>
      <c r="P30" s="144">
        <f>SUM(P7:P28)</f>
        <v>13841.8</v>
      </c>
      <c r="Q30" s="144">
        <f>SUM(Q7:Q28)</f>
        <v>135.2</v>
      </c>
      <c r="R30" s="145">
        <f>SUM(R7:R28)</f>
        <v>139.3</v>
      </c>
      <c r="S30" s="67"/>
      <c r="T30" s="67"/>
      <c r="U30" s="67"/>
    </row>
  </sheetData>
  <sheetProtection selectLockedCells="1" selectUnlockedCells="1"/>
  <mergeCells count="21">
    <mergeCell ref="Q5:R5"/>
    <mergeCell ref="C4:D4"/>
    <mergeCell ref="M4:N4"/>
    <mergeCell ref="O4:P4"/>
    <mergeCell ref="Q4:R4"/>
    <mergeCell ref="C5:D5"/>
    <mergeCell ref="G5:H5"/>
    <mergeCell ref="I5:J5"/>
    <mergeCell ref="K5:L5"/>
    <mergeCell ref="M5:N5"/>
    <mergeCell ref="O5:P5"/>
    <mergeCell ref="A1:O1"/>
    <mergeCell ref="P1:R1"/>
    <mergeCell ref="A2:O2"/>
    <mergeCell ref="P2:R2"/>
    <mergeCell ref="A3:A6"/>
    <mergeCell ref="B3:D3"/>
    <mergeCell ref="G3:L4"/>
    <mergeCell ref="M3:N3"/>
    <mergeCell ref="O3:R3"/>
    <mergeCell ref="B4:B6"/>
  </mergeCells>
  <printOptions/>
  <pageMargins left="0.4597222222222222" right="0.35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N28" sqref="N28"/>
    </sheetView>
  </sheetViews>
  <sheetFormatPr defaultColWidth="9.00390625" defaultRowHeight="12.75"/>
  <cols>
    <col min="1" max="1" width="22.875" style="0" customWidth="1"/>
    <col min="2" max="2" width="13.50390625" style="0" customWidth="1"/>
    <col min="3" max="3" width="14.125" style="0" customWidth="1"/>
    <col min="4" max="4" width="6.50390625" style="0" customWidth="1"/>
    <col min="5" max="5" width="21.875" style="0" customWidth="1"/>
    <col min="6" max="6" width="13.00390625" style="0" customWidth="1"/>
    <col min="7" max="7" width="14.125" style="0" customWidth="1"/>
    <col min="8" max="8" width="6.50390625" style="0" customWidth="1"/>
    <col min="9" max="9" width="22.25390625" style="0" customWidth="1"/>
  </cols>
  <sheetData>
    <row r="1" spans="1:9" ht="44.25" customHeight="1">
      <c r="A1" s="211" t="s">
        <v>81</v>
      </c>
      <c r="B1" s="211"/>
      <c r="C1" s="211"/>
      <c r="D1" s="211"/>
      <c r="E1" s="211"/>
      <c r="F1" s="211"/>
      <c r="G1" s="211"/>
      <c r="H1" s="211"/>
      <c r="I1" s="211"/>
    </row>
    <row r="2" ht="15" customHeight="1">
      <c r="A2" s="146"/>
    </row>
    <row r="3" spans="1:9" ht="15.75" customHeight="1">
      <c r="A3" s="212" t="s">
        <v>82</v>
      </c>
      <c r="B3" s="213" t="s">
        <v>83</v>
      </c>
      <c r="C3" s="213"/>
      <c r="D3" s="147"/>
      <c r="E3" s="214" t="s">
        <v>84</v>
      </c>
      <c r="F3" s="213" t="s">
        <v>85</v>
      </c>
      <c r="G3" s="213"/>
      <c r="H3" s="213"/>
      <c r="I3" s="214" t="s">
        <v>84</v>
      </c>
    </row>
    <row r="4" spans="1:9" ht="15">
      <c r="A4" s="212"/>
      <c r="B4" s="149" t="s">
        <v>86</v>
      </c>
      <c r="C4" s="150" t="s">
        <v>87</v>
      </c>
      <c r="D4" s="150" t="s">
        <v>88</v>
      </c>
      <c r="E4" s="214"/>
      <c r="F4" s="149" t="s">
        <v>86</v>
      </c>
      <c r="G4" s="150" t="s">
        <v>87</v>
      </c>
      <c r="H4" s="150" t="s">
        <v>89</v>
      </c>
      <c r="I4" s="214"/>
    </row>
    <row r="5" spans="1:9" ht="15">
      <c r="A5" s="151" t="s">
        <v>56</v>
      </c>
      <c r="B5" s="152"/>
      <c r="C5" s="153"/>
      <c r="D5" s="154"/>
      <c r="E5" s="155"/>
      <c r="F5" s="156"/>
      <c r="G5" s="157"/>
      <c r="H5" s="158"/>
      <c r="I5" s="159"/>
    </row>
    <row r="6" spans="1:9" ht="15">
      <c r="A6" s="160" t="s">
        <v>90</v>
      </c>
      <c r="B6" s="161"/>
      <c r="C6" s="162"/>
      <c r="D6" s="163"/>
      <c r="E6" s="164"/>
      <c r="F6" s="165"/>
      <c r="G6" s="166"/>
      <c r="H6" s="167"/>
      <c r="I6" s="168"/>
    </row>
    <row r="7" spans="1:9" ht="15">
      <c r="A7" s="160" t="s">
        <v>91</v>
      </c>
      <c r="B7" s="161"/>
      <c r="C7" s="162"/>
      <c r="D7" s="163"/>
      <c r="E7" s="164"/>
      <c r="F7" s="165"/>
      <c r="G7" s="166"/>
      <c r="H7" s="167"/>
      <c r="I7" s="168"/>
    </row>
    <row r="8" spans="1:9" ht="15">
      <c r="A8" s="160" t="s">
        <v>59</v>
      </c>
      <c r="B8" s="161"/>
      <c r="C8" s="169"/>
      <c r="D8" s="163"/>
      <c r="E8" s="164"/>
      <c r="F8" s="165"/>
      <c r="G8" s="166"/>
      <c r="H8" s="167"/>
      <c r="I8" s="168"/>
    </row>
    <row r="9" spans="1:9" ht="15">
      <c r="A9" s="160" t="s">
        <v>60</v>
      </c>
      <c r="B9" s="161"/>
      <c r="C9" s="162"/>
      <c r="D9" s="163"/>
      <c r="E9" s="164"/>
      <c r="F9" s="165"/>
      <c r="G9" s="166"/>
      <c r="H9" s="167"/>
      <c r="I9" s="168"/>
    </row>
    <row r="10" spans="1:9" ht="15">
      <c r="A10" s="160" t="s">
        <v>61</v>
      </c>
      <c r="B10" s="161"/>
      <c r="C10" s="162"/>
      <c r="D10" s="163"/>
      <c r="E10" s="164"/>
      <c r="F10" s="165"/>
      <c r="G10" s="166"/>
      <c r="H10" s="167"/>
      <c r="I10" s="168"/>
    </row>
    <row r="11" spans="1:9" ht="15">
      <c r="A11" s="160" t="s">
        <v>62</v>
      </c>
      <c r="B11" s="161"/>
      <c r="C11" s="162"/>
      <c r="D11" s="163"/>
      <c r="E11" s="164"/>
      <c r="F11" s="165"/>
      <c r="G11" s="166"/>
      <c r="H11" s="167"/>
      <c r="I11" s="168"/>
    </row>
    <row r="12" spans="1:9" ht="15">
      <c r="A12" s="160" t="s">
        <v>63</v>
      </c>
      <c r="B12" s="161"/>
      <c r="C12" s="162"/>
      <c r="D12" s="163"/>
      <c r="E12" s="164"/>
      <c r="F12" s="165"/>
      <c r="G12" s="166"/>
      <c r="H12" s="167"/>
      <c r="I12" s="168"/>
    </row>
    <row r="13" spans="1:9" ht="15">
      <c r="A13" s="160" t="s">
        <v>64</v>
      </c>
      <c r="B13" s="161"/>
      <c r="C13" s="162"/>
      <c r="D13" s="163"/>
      <c r="E13" s="164"/>
      <c r="F13" s="165"/>
      <c r="G13" s="166"/>
      <c r="H13" s="167"/>
      <c r="I13" s="168"/>
    </row>
    <row r="14" spans="1:9" ht="15">
      <c r="A14" s="160" t="s">
        <v>65</v>
      </c>
      <c r="B14" s="161"/>
      <c r="C14" s="162"/>
      <c r="D14" s="163"/>
      <c r="E14" s="164"/>
      <c r="F14" s="165"/>
      <c r="G14" s="166"/>
      <c r="H14" s="167"/>
      <c r="I14" s="168"/>
    </row>
    <row r="15" spans="1:9" ht="15">
      <c r="A15" s="160" t="s">
        <v>66</v>
      </c>
      <c r="B15" s="161"/>
      <c r="C15" s="162"/>
      <c r="D15" s="163"/>
      <c r="E15" s="164"/>
      <c r="F15" s="165"/>
      <c r="G15" s="166"/>
      <c r="H15" s="167"/>
      <c r="I15" s="168"/>
    </row>
    <row r="16" spans="1:9" ht="15">
      <c r="A16" s="160" t="s">
        <v>67</v>
      </c>
      <c r="B16" s="161"/>
      <c r="C16" s="162"/>
      <c r="D16" s="163"/>
      <c r="E16" s="164"/>
      <c r="F16" s="165"/>
      <c r="G16" s="166"/>
      <c r="H16" s="167"/>
      <c r="I16" s="168"/>
    </row>
    <row r="17" spans="1:9" ht="15">
      <c r="A17" s="160" t="s">
        <v>92</v>
      </c>
      <c r="B17" s="161"/>
      <c r="C17" s="162"/>
      <c r="D17" s="163"/>
      <c r="E17" s="164"/>
      <c r="F17" s="165"/>
      <c r="G17" s="166"/>
      <c r="H17" s="167"/>
      <c r="I17" s="168"/>
    </row>
    <row r="18" spans="1:9" ht="15">
      <c r="A18" s="160" t="s">
        <v>69</v>
      </c>
      <c r="B18" s="161"/>
      <c r="C18" s="169"/>
      <c r="D18" s="163"/>
      <c r="E18" s="164"/>
      <c r="F18" s="165"/>
      <c r="G18" s="166"/>
      <c r="H18" s="167"/>
      <c r="I18" s="168"/>
    </row>
    <row r="19" spans="1:9" ht="15.75" customHeight="1">
      <c r="A19" s="160" t="s">
        <v>70</v>
      </c>
      <c r="B19" s="161"/>
      <c r="C19" s="162"/>
      <c r="D19" s="163"/>
      <c r="E19" s="164"/>
      <c r="F19" s="165"/>
      <c r="G19" s="166"/>
      <c r="H19" s="167"/>
      <c r="I19" s="168"/>
    </row>
    <row r="20" spans="1:9" ht="15">
      <c r="A20" s="160" t="s">
        <v>93</v>
      </c>
      <c r="B20" s="161"/>
      <c r="C20" s="169"/>
      <c r="D20" s="163"/>
      <c r="E20" s="164"/>
      <c r="F20" s="165"/>
      <c r="G20" s="166"/>
      <c r="H20" s="167"/>
      <c r="I20" s="168"/>
    </row>
    <row r="21" spans="1:9" ht="15">
      <c r="A21" s="160" t="s">
        <v>94</v>
      </c>
      <c r="B21" s="161"/>
      <c r="C21" s="162"/>
      <c r="D21" s="163"/>
      <c r="E21" s="164"/>
      <c r="F21" s="165"/>
      <c r="G21" s="166"/>
      <c r="H21" s="167"/>
      <c r="I21" s="168"/>
    </row>
    <row r="22" spans="1:9" ht="15">
      <c r="A22" s="160" t="s">
        <v>73</v>
      </c>
      <c r="B22" s="161"/>
      <c r="C22" s="169"/>
      <c r="D22" s="163"/>
      <c r="E22" s="164"/>
      <c r="F22" s="165"/>
      <c r="G22" s="166"/>
      <c r="H22" s="167"/>
      <c r="I22" s="168"/>
    </row>
    <row r="23" spans="1:9" ht="15">
      <c r="A23" s="160" t="s">
        <v>74</v>
      </c>
      <c r="B23" s="161"/>
      <c r="C23" s="162"/>
      <c r="D23" s="163"/>
      <c r="E23" s="164"/>
      <c r="F23" s="165"/>
      <c r="G23" s="166"/>
      <c r="H23" s="167"/>
      <c r="I23" s="168"/>
    </row>
    <row r="24" spans="1:9" ht="15">
      <c r="A24" s="160" t="s">
        <v>95</v>
      </c>
      <c r="B24" s="161"/>
      <c r="C24" s="169"/>
      <c r="D24" s="163"/>
      <c r="E24" s="164"/>
      <c r="F24" s="165"/>
      <c r="G24" s="166"/>
      <c r="H24" s="167"/>
      <c r="I24" s="168"/>
    </row>
    <row r="25" spans="1:9" ht="15">
      <c r="A25" s="160" t="s">
        <v>77</v>
      </c>
      <c r="B25" s="161"/>
      <c r="C25" s="162"/>
      <c r="D25" s="163"/>
      <c r="E25" s="164"/>
      <c r="F25" s="165"/>
      <c r="G25" s="166"/>
      <c r="H25" s="167"/>
      <c r="I25" s="168"/>
    </row>
    <row r="26" spans="1:9" ht="30.75" hidden="1">
      <c r="A26" s="170" t="s">
        <v>96</v>
      </c>
      <c r="B26" s="171"/>
      <c r="C26" s="172"/>
      <c r="D26" s="173"/>
      <c r="E26" s="174"/>
      <c r="F26" s="175"/>
      <c r="G26" s="176"/>
      <c r="H26" s="177"/>
      <c r="I26" s="178"/>
    </row>
    <row r="27" spans="1:9" s="186" customFormat="1" ht="15">
      <c r="A27" s="179" t="s">
        <v>97</v>
      </c>
      <c r="B27" s="180"/>
      <c r="C27" s="181"/>
      <c r="D27" s="182"/>
      <c r="E27" s="183"/>
      <c r="F27" s="184"/>
      <c r="G27" s="181"/>
      <c r="H27" s="185"/>
      <c r="I27" s="148"/>
    </row>
  </sheetData>
  <sheetProtection selectLockedCells="1" selectUnlockedCells="1"/>
  <mergeCells count="6">
    <mergeCell ref="A1:I1"/>
    <mergeCell ref="A3:A4"/>
    <mergeCell ref="B3:C3"/>
    <mergeCell ref="E3:E4"/>
    <mergeCell ref="F3:H3"/>
    <mergeCell ref="I3:I4"/>
  </mergeCells>
  <printOptions/>
  <pageMargins left="0.20972222222222223" right="0.20972222222222223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dcterms:modified xsi:type="dcterms:W3CDTF">2019-08-16T11:53:48Z</dcterms:modified>
  <cp:category/>
  <cp:version/>
  <cp:contentType/>
  <cp:contentStatus/>
</cp:coreProperties>
</file>